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10260" windowHeight="8115" firstSheet="1" activeTab="1"/>
  </bookViews>
  <sheets>
    <sheet name="1-ΜΑΘΗΜΑΤΑ" sheetId="22" state="hidden" r:id="rId1"/>
    <sheet name="2-ΠΡΟΓΡΑΜΜΑ" sheetId="23" r:id="rId2"/>
    <sheet name="3-ΑΙΘΟΥΣΕΣ" sheetId="15" state="hidden" r:id="rId3"/>
    <sheet name="4-ΕΠΙΤΗΡΗΣΕΙΣ" sheetId="18" state="hidden" r:id="rId4"/>
  </sheets>
  <definedNames>
    <definedName name="_xlnm._FilterDatabase" localSheetId="0" hidden="1">'1-ΜΑΘΗΜΑΤΑ'!$A$5:$H$79</definedName>
    <definedName name="_xlnm._FilterDatabase" localSheetId="1" hidden="1">'2-ΠΡΟΓΡΑΜΜΑ'!#REF!</definedName>
    <definedName name="_xlnm._FilterDatabase" localSheetId="3" hidden="1">'4-ΕΠΙΤΗΡΗΣΕΙΣ'!$N$2:$HO$62</definedName>
    <definedName name="_xlnm.Print_Area" localSheetId="0">'1-ΜΑΘΗΜΑΤΑ'!$B$7:$G$74</definedName>
    <definedName name="_xlnm.Print_Area" localSheetId="1">'2-ΠΡΟΓΡΑΜΜΑ'!$B$2:$V$44</definedName>
    <definedName name="_xlnm.Print_Area" localSheetId="2">'3-ΑΙΘΟΥΣΕΣ'!$B$149:$W$182</definedName>
    <definedName name="_xlnm.Print_Area" localSheetId="3">'4-ΕΠΙΤΗΡΗΣΕΙΣ'!$E$1:$IC$59</definedName>
    <definedName name="_xlnm.Print_Titles" localSheetId="1">'2-ΠΡΟΓΡΑΜΜΑ'!$B:$B,'2-ΠΡΟΓΡΑΜΜΑ'!$2:$2</definedName>
  </definedNames>
  <calcPr calcId="125725"/>
</workbook>
</file>

<file path=xl/calcChain.xml><?xml version="1.0" encoding="utf-8"?>
<calcChain xmlns="http://schemas.openxmlformats.org/spreadsheetml/2006/main">
  <c r="J42" i="23"/>
  <c r="J41"/>
  <c r="J40"/>
  <c r="A43"/>
  <c r="I42"/>
  <c r="G42"/>
  <c r="K5"/>
  <c r="K4"/>
  <c r="HP1" i="18"/>
  <c r="V44" i="23"/>
  <c r="V38"/>
  <c r="V32"/>
  <c r="V26"/>
  <c r="V20"/>
  <c r="V14"/>
  <c r="V8"/>
  <c r="U38"/>
  <c r="U32"/>
  <c r="U26"/>
  <c r="U14"/>
  <c r="T44"/>
  <c r="T38"/>
  <c r="T26"/>
  <c r="T14"/>
  <c r="S20"/>
  <c r="S14"/>
  <c r="S8"/>
  <c r="R44"/>
  <c r="R26"/>
  <c r="R14"/>
  <c r="R8"/>
  <c r="Q44"/>
  <c r="Q26"/>
  <c r="Q14"/>
  <c r="P26"/>
  <c r="P20"/>
  <c r="P14"/>
  <c r="P8"/>
  <c r="O26"/>
  <c r="O20"/>
  <c r="O14"/>
  <c r="O8"/>
  <c r="N44"/>
  <c r="N20"/>
  <c r="N8"/>
  <c r="M32"/>
  <c r="M26"/>
  <c r="M20"/>
  <c r="L44"/>
  <c r="L20"/>
  <c r="L8"/>
  <c r="K32"/>
  <c r="K20"/>
  <c r="I44"/>
  <c r="I14"/>
  <c r="I8"/>
  <c r="H26"/>
  <c r="H20"/>
  <c r="G20"/>
  <c r="G14"/>
  <c r="F32"/>
  <c r="E14"/>
  <c r="D44"/>
  <c r="D38"/>
  <c r="D32"/>
  <c r="D26"/>
  <c r="D20"/>
  <c r="D14"/>
  <c r="C44"/>
  <c r="C38"/>
  <c r="C32"/>
  <c r="C26"/>
  <c r="C20"/>
  <c r="C14"/>
  <c r="C8"/>
  <c r="V42"/>
  <c r="V41"/>
  <c r="V40"/>
  <c r="U41"/>
  <c r="U40"/>
  <c r="E42"/>
  <c r="E41"/>
  <c r="E40"/>
  <c r="D42"/>
  <c r="D41"/>
  <c r="D40"/>
  <c r="C42"/>
  <c r="C41"/>
  <c r="C40"/>
  <c r="V36"/>
  <c r="V35"/>
  <c r="V34"/>
  <c r="U36"/>
  <c r="U35"/>
  <c r="U34"/>
  <c r="E36"/>
  <c r="E35"/>
  <c r="E34"/>
  <c r="D36"/>
  <c r="D35"/>
  <c r="D34"/>
  <c r="C36"/>
  <c r="C35"/>
  <c r="C34"/>
  <c r="V30"/>
  <c r="V29"/>
  <c r="V28"/>
  <c r="U30"/>
  <c r="U29"/>
  <c r="U28"/>
  <c r="E30"/>
  <c r="E29"/>
  <c r="E28"/>
  <c r="D30"/>
  <c r="D29"/>
  <c r="D28"/>
  <c r="C30"/>
  <c r="C29"/>
  <c r="C28"/>
  <c r="F28"/>
  <c r="F29"/>
  <c r="F30"/>
  <c r="V24"/>
  <c r="V23"/>
  <c r="V22"/>
  <c r="U24"/>
  <c r="U23"/>
  <c r="U22"/>
  <c r="E24"/>
  <c r="E23"/>
  <c r="E22"/>
  <c r="D24"/>
  <c r="D23"/>
  <c r="D22"/>
  <c r="C24"/>
  <c r="C23"/>
  <c r="C22"/>
  <c r="V18"/>
  <c r="V17"/>
  <c r="V16"/>
  <c r="U17"/>
  <c r="U16"/>
  <c r="C18"/>
  <c r="C17"/>
  <c r="C16"/>
  <c r="D18"/>
  <c r="D17"/>
  <c r="D16"/>
  <c r="E18"/>
  <c r="E17"/>
  <c r="E16"/>
  <c r="V12"/>
  <c r="V11"/>
  <c r="V10"/>
  <c r="U12"/>
  <c r="U11"/>
  <c r="U10"/>
  <c r="V6"/>
  <c r="V5"/>
  <c r="V4"/>
  <c r="U6"/>
  <c r="U5"/>
  <c r="U4"/>
  <c r="E12"/>
  <c r="E11"/>
  <c r="E10"/>
  <c r="D12"/>
  <c r="D11"/>
  <c r="D10"/>
  <c r="C12"/>
  <c r="C11"/>
  <c r="C10"/>
  <c r="E2"/>
  <c r="E6"/>
  <c r="E5"/>
  <c r="E4"/>
  <c r="D6"/>
  <c r="D5"/>
  <c r="D4"/>
  <c r="C6"/>
  <c r="C5"/>
  <c r="C4"/>
  <c r="F6"/>
  <c r="F5"/>
  <c r="HB1" i="18"/>
  <c r="GN1"/>
  <c r="FZ1"/>
  <c r="FL1"/>
  <c r="EX1"/>
  <c r="EJ1"/>
  <c r="DV1"/>
  <c r="DH1"/>
  <c r="CT1"/>
  <c r="CF1"/>
  <c r="BR1"/>
  <c r="BD1"/>
  <c r="AP1"/>
  <c r="AB1"/>
  <c r="B669" i="15"/>
  <c r="B632"/>
  <c r="B595"/>
  <c r="B558"/>
  <c r="B521"/>
  <c r="B484"/>
  <c r="B447"/>
  <c r="B410"/>
  <c r="B373"/>
  <c r="B336"/>
  <c r="B299"/>
  <c r="B262"/>
  <c r="B225"/>
  <c r="B188"/>
  <c r="B151"/>
  <c r="B114"/>
  <c r="B77"/>
  <c r="B40"/>
  <c r="B3"/>
  <c r="G5" i="23"/>
  <c r="A31"/>
  <c r="V2"/>
  <c r="U2"/>
  <c r="T2"/>
  <c r="S2"/>
  <c r="R2"/>
  <c r="Q2"/>
  <c r="P2"/>
  <c r="O2"/>
  <c r="N2"/>
  <c r="M2"/>
  <c r="L2"/>
  <c r="K2"/>
  <c r="J2"/>
  <c r="I2"/>
  <c r="H2"/>
  <c r="A19"/>
  <c r="A13"/>
  <c r="C1"/>
  <c r="A37"/>
  <c r="A25"/>
  <c r="A7"/>
  <c r="D1"/>
  <c r="E1"/>
  <c r="U1"/>
  <c r="V1"/>
  <c r="G2"/>
  <c r="F2"/>
  <c r="D2"/>
  <c r="V712" i="15"/>
  <c r="Z262"/>
  <c r="J38" i="23" s="1"/>
  <c r="Z263" i="15"/>
  <c r="J44" i="23" s="1"/>
  <c r="Z264" i="15"/>
  <c r="J20" i="23" s="1"/>
  <c r="Z265" i="15"/>
  <c r="Z266"/>
  <c r="J8" i="23" s="1"/>
  <c r="F1"/>
  <c r="G1"/>
  <c r="H1"/>
  <c r="I1"/>
  <c r="J1"/>
  <c r="K1"/>
  <c r="L1"/>
  <c r="M1"/>
  <c r="N1"/>
  <c r="O1"/>
  <c r="P1"/>
  <c r="Q1"/>
  <c r="R1"/>
  <c r="S1"/>
  <c r="T1"/>
  <c r="M11"/>
  <c r="M10"/>
  <c r="T42"/>
  <c r="T41"/>
  <c r="T40"/>
  <c r="T35"/>
  <c r="T34"/>
  <c r="T29"/>
  <c r="T28"/>
  <c r="T24"/>
  <c r="T23"/>
  <c r="T22"/>
  <c r="T17"/>
  <c r="T16"/>
  <c r="T12"/>
  <c r="T11"/>
  <c r="T10"/>
  <c r="T5"/>
  <c r="T4"/>
  <c r="G41" i="18"/>
  <c r="DH60"/>
  <c r="DH62" s="1"/>
  <c r="G13"/>
  <c r="H13" s="1"/>
  <c r="I13"/>
  <c r="I28" i="23"/>
  <c r="C501" i="15"/>
  <c r="F8" i="22"/>
  <c r="S41" i="23"/>
  <c r="S40"/>
  <c r="R41"/>
  <c r="R40"/>
  <c r="Q41"/>
  <c r="Q40"/>
  <c r="P41"/>
  <c r="P40"/>
  <c r="O41"/>
  <c r="O40"/>
  <c r="N41"/>
  <c r="N40"/>
  <c r="M41"/>
  <c r="M40"/>
  <c r="L41"/>
  <c r="L40"/>
  <c r="K41"/>
  <c r="K40"/>
  <c r="I41"/>
  <c r="I40"/>
  <c r="H41"/>
  <c r="H40"/>
  <c r="F41"/>
  <c r="F40"/>
  <c r="G41"/>
  <c r="G40"/>
  <c r="S35"/>
  <c r="S34"/>
  <c r="R35"/>
  <c r="R34"/>
  <c r="Q35"/>
  <c r="Q34"/>
  <c r="P35"/>
  <c r="P34"/>
  <c r="O35"/>
  <c r="O34"/>
  <c r="N35"/>
  <c r="N34"/>
  <c r="M35"/>
  <c r="M34"/>
  <c r="L35"/>
  <c r="L34"/>
  <c r="K35"/>
  <c r="K34"/>
  <c r="J35"/>
  <c r="J34"/>
  <c r="I35"/>
  <c r="I34"/>
  <c r="H35"/>
  <c r="H34"/>
  <c r="G35"/>
  <c r="G34"/>
  <c r="F35"/>
  <c r="F34"/>
  <c r="R29"/>
  <c r="R28"/>
  <c r="S29"/>
  <c r="S28"/>
  <c r="Q29"/>
  <c r="Q28"/>
  <c r="P29"/>
  <c r="P28"/>
  <c r="O29"/>
  <c r="O28"/>
  <c r="N29"/>
  <c r="N28"/>
  <c r="M29"/>
  <c r="M28"/>
  <c r="L29"/>
  <c r="L28"/>
  <c r="J29"/>
  <c r="J28"/>
  <c r="I29"/>
  <c r="H29"/>
  <c r="H28"/>
  <c r="G29"/>
  <c r="G28"/>
  <c r="K29"/>
  <c r="K28"/>
  <c r="Q23"/>
  <c r="Q22"/>
  <c r="S23"/>
  <c r="S22"/>
  <c r="R23"/>
  <c r="R22"/>
  <c r="P24"/>
  <c r="P23"/>
  <c r="P22"/>
  <c r="O23"/>
  <c r="O22"/>
  <c r="N23"/>
  <c r="N22"/>
  <c r="M23"/>
  <c r="M22"/>
  <c r="L23"/>
  <c r="L22"/>
  <c r="K23"/>
  <c r="K22"/>
  <c r="I23"/>
  <c r="I22"/>
  <c r="J23"/>
  <c r="J22"/>
  <c r="H24"/>
  <c r="H23"/>
  <c r="H22"/>
  <c r="G23"/>
  <c r="G22"/>
  <c r="F23"/>
  <c r="F22"/>
  <c r="S10"/>
  <c r="R10"/>
  <c r="Q10"/>
  <c r="P10"/>
  <c r="O10"/>
  <c r="N10"/>
  <c r="K10"/>
  <c r="J10"/>
  <c r="I10"/>
  <c r="H10"/>
  <c r="G10"/>
  <c r="F10"/>
  <c r="S17"/>
  <c r="S16"/>
  <c r="R17"/>
  <c r="R16"/>
  <c r="Q17"/>
  <c r="Q16"/>
  <c r="P18"/>
  <c r="P17"/>
  <c r="P16"/>
  <c r="O17"/>
  <c r="O16"/>
  <c r="N17"/>
  <c r="N16"/>
  <c r="M17"/>
  <c r="M16"/>
  <c r="K16"/>
  <c r="L16"/>
  <c r="K17"/>
  <c r="L17"/>
  <c r="K18"/>
  <c r="L18"/>
  <c r="J17"/>
  <c r="J16"/>
  <c r="I17"/>
  <c r="I16"/>
  <c r="G16"/>
  <c r="H16"/>
  <c r="G17"/>
  <c r="H17"/>
  <c r="G18"/>
  <c r="F17"/>
  <c r="F16"/>
  <c r="S12"/>
  <c r="S11"/>
  <c r="R12"/>
  <c r="R11"/>
  <c r="Q12"/>
  <c r="Q11"/>
  <c r="P12"/>
  <c r="P11"/>
  <c r="O11"/>
  <c r="N11"/>
  <c r="K11"/>
  <c r="G11"/>
  <c r="H11"/>
  <c r="I11"/>
  <c r="J11"/>
  <c r="G12"/>
  <c r="F11"/>
  <c r="S4"/>
  <c r="S5"/>
  <c r="R4"/>
  <c r="R5"/>
  <c r="Q4"/>
  <c r="Q5"/>
  <c r="P4"/>
  <c r="P5"/>
  <c r="I4"/>
  <c r="J4"/>
  <c r="L4"/>
  <c r="M4"/>
  <c r="N4"/>
  <c r="O4"/>
  <c r="I5"/>
  <c r="J5"/>
  <c r="L5"/>
  <c r="M5"/>
  <c r="N5"/>
  <c r="O5"/>
  <c r="I6"/>
  <c r="L6"/>
  <c r="N6"/>
  <c r="H5"/>
  <c r="H4"/>
  <c r="F4"/>
  <c r="G4"/>
  <c r="F10" i="22"/>
  <c r="F7"/>
  <c r="O6" i="23" s="1"/>
  <c r="F79" i="22"/>
  <c r="F72"/>
  <c r="F71"/>
  <c r="S42" i="23" s="1"/>
  <c r="F67" i="22"/>
  <c r="F68"/>
  <c r="F74" s="1"/>
  <c r="F69"/>
  <c r="F70"/>
  <c r="F66"/>
  <c r="H42" i="23" s="1"/>
  <c r="F62" i="22"/>
  <c r="F63"/>
  <c r="L42" i="23" s="1"/>
  <c r="F64" i="22"/>
  <c r="R42" i="23" s="1"/>
  <c r="F65" i="22"/>
  <c r="M42" i="23" s="1"/>
  <c r="F61" i="22"/>
  <c r="U42" i="23" s="1"/>
  <c r="F58" i="22"/>
  <c r="F57"/>
  <c r="F56"/>
  <c r="F54"/>
  <c r="F55"/>
  <c r="F52"/>
  <c r="G36" i="23" s="1"/>
  <c r="F53" i="22"/>
  <c r="J36" i="23" s="1"/>
  <c r="F51" i="22"/>
  <c r="F46"/>
  <c r="F47"/>
  <c r="F48"/>
  <c r="F49"/>
  <c r="F50"/>
  <c r="F60" s="1"/>
  <c r="F41"/>
  <c r="F42"/>
  <c r="R30" i="23" s="1"/>
  <c r="F43" i="22"/>
  <c r="F44"/>
  <c r="F45"/>
  <c r="F39"/>
  <c r="F37"/>
  <c r="K30" i="23" s="1"/>
  <c r="F38" i="22"/>
  <c r="F40"/>
  <c r="F31"/>
  <c r="F32"/>
  <c r="F33"/>
  <c r="P30" i="23" s="1"/>
  <c r="F34" i="22"/>
  <c r="F35"/>
  <c r="F26"/>
  <c r="M24" i="23" s="1"/>
  <c r="F27" i="22"/>
  <c r="Q24" i="23" s="1"/>
  <c r="O24"/>
  <c r="F28" i="22"/>
  <c r="F29"/>
  <c r="F30"/>
  <c r="F25"/>
  <c r="F24" i="23" s="1"/>
  <c r="F21" i="22"/>
  <c r="U18" i="23" s="1"/>
  <c r="F19" i="22"/>
  <c r="N18" i="23" s="1"/>
  <c r="F20" i="22"/>
  <c r="M18" i="23"/>
  <c r="F22" i="22"/>
  <c r="S18" i="23"/>
  <c r="F23" i="22"/>
  <c r="O18" i="23" s="1"/>
  <c r="F24" i="22"/>
  <c r="F14"/>
  <c r="F15"/>
  <c r="I12" i="23" s="1"/>
  <c r="F16" i="22"/>
  <c r="F12" i="23" s="1"/>
  <c r="F17" i="22"/>
  <c r="F18"/>
  <c r="J12" i="23" s="1"/>
  <c r="F13" i="22"/>
  <c r="R6" i="23"/>
  <c r="F9" i="22"/>
  <c r="H6" i="23" s="1"/>
  <c r="F11" i="22"/>
  <c r="P6" i="23" s="1"/>
  <c r="F12" i="22"/>
  <c r="Q6" i="23"/>
  <c r="C36" i="22"/>
  <c r="C59"/>
  <c r="C60"/>
  <c r="C73"/>
  <c r="C74"/>
  <c r="C75"/>
  <c r="D36"/>
  <c r="D59"/>
  <c r="D60"/>
  <c r="D73"/>
  <c r="D74"/>
  <c r="D75"/>
  <c r="E36"/>
  <c r="E59"/>
  <c r="E60"/>
  <c r="E73"/>
  <c r="E74"/>
  <c r="E75"/>
  <c r="F59"/>
  <c r="Z485" i="15"/>
  <c r="P32" i="23" s="1"/>
  <c r="Z486" i="15"/>
  <c r="P38" i="23" s="1"/>
  <c r="Z487" i="15"/>
  <c r="P44" i="23" s="1"/>
  <c r="Z488" i="15"/>
  <c r="Z484"/>
  <c r="Z447"/>
  <c r="O38" i="23" s="1"/>
  <c r="Z410" i="15"/>
  <c r="Z412"/>
  <c r="Z413"/>
  <c r="N38" i="23" s="1"/>
  <c r="Z411" i="15"/>
  <c r="N26" i="23" s="1"/>
  <c r="Z414" i="15"/>
  <c r="Z375"/>
  <c r="M8" i="23" s="1"/>
  <c r="Z376" i="15"/>
  <c r="M14" i="23" s="1"/>
  <c r="Z374" i="15"/>
  <c r="M44" i="23" s="1"/>
  <c r="Z373" i="15"/>
  <c r="Z377"/>
  <c r="M38" i="23" s="1"/>
  <c r="Z338" i="15"/>
  <c r="L26" i="23" s="1"/>
  <c r="Z336" i="15"/>
  <c r="L38" i="23" s="1"/>
  <c r="Z339" i="15"/>
  <c r="L32" i="23" s="1"/>
  <c r="Z337" i="15"/>
  <c r="L14" i="23" s="1"/>
  <c r="Z340" i="15"/>
  <c r="Z302"/>
  <c r="K14" i="23" s="1"/>
  <c r="Z301" i="15"/>
  <c r="K26" i="23" s="1"/>
  <c r="Z303" i="15"/>
  <c r="K8" i="23" s="1"/>
  <c r="Z300" i="15"/>
  <c r="K38" i="23" s="1"/>
  <c r="Z228" i="15"/>
  <c r="Z225"/>
  <c r="I32" i="23" s="1"/>
  <c r="Z229" i="15"/>
  <c r="Z227"/>
  <c r="Z226"/>
  <c r="I20" i="23" s="1"/>
  <c r="Z44" i="15"/>
  <c r="Z43"/>
  <c r="Z154"/>
  <c r="G32" i="23" s="1"/>
  <c r="Z153" i="15"/>
  <c r="G26" i="23" s="1"/>
  <c r="Z152" i="15"/>
  <c r="G8" i="23" s="1"/>
  <c r="Z155" i="15"/>
  <c r="G38" i="23" s="1"/>
  <c r="Z116" i="15"/>
  <c r="F26" i="23" s="1"/>
  <c r="Z114" i="15"/>
  <c r="F8" i="23" s="1"/>
  <c r="Z115" i="15"/>
  <c r="F20" i="23" s="1"/>
  <c r="Z117" i="15"/>
  <c r="Z118"/>
  <c r="Z78"/>
  <c r="Z77"/>
  <c r="Z79"/>
  <c r="Z80"/>
  <c r="Z81"/>
  <c r="G37" i="18"/>
  <c r="H37" s="1"/>
  <c r="Z710" i="15"/>
  <c r="Z709"/>
  <c r="Z708"/>
  <c r="Z707"/>
  <c r="Z706"/>
  <c r="Z673"/>
  <c r="Z672"/>
  <c r="U44" i="23" s="1"/>
  <c r="Z671" i="15"/>
  <c r="U20" i="23" s="1"/>
  <c r="Z670" i="15"/>
  <c r="Z669"/>
  <c r="U8" i="23" s="1"/>
  <c r="Z636" i="15"/>
  <c r="Z635"/>
  <c r="Z634"/>
  <c r="T20" i="23" s="1"/>
  <c r="Z633" i="15"/>
  <c r="T8" i="23" s="1"/>
  <c r="Z632" i="15"/>
  <c r="T32" i="23" s="1"/>
  <c r="Z599" i="15"/>
  <c r="S32" i="23" s="1"/>
  <c r="Z598" i="15"/>
  <c r="Z597"/>
  <c r="S38" i="23" s="1"/>
  <c r="Z596" i="15"/>
  <c r="S26" i="23" s="1"/>
  <c r="Z595" i="15"/>
  <c r="S44" i="23" s="1"/>
  <c r="Z562" i="15"/>
  <c r="Z561"/>
  <c r="Z560"/>
  <c r="R20" i="23" s="1"/>
  <c r="Z559" i="15"/>
  <c r="R32" i="23" s="1"/>
  <c r="Z558" i="15"/>
  <c r="R38" i="23" s="1"/>
  <c r="Z525" i="15"/>
  <c r="Z524"/>
  <c r="Q32" i="23" s="1"/>
  <c r="Z523" i="15"/>
  <c r="Q20" i="23" s="1"/>
  <c r="Z522" i="15"/>
  <c r="Q8" i="23" s="1"/>
  <c r="Z521" i="15"/>
  <c r="Q38" i="23" s="1"/>
  <c r="Z451" i="15"/>
  <c r="Z450"/>
  <c r="Z449"/>
  <c r="O32" i="23" s="1"/>
  <c r="Z448" i="15"/>
  <c r="O44" i="23" s="1"/>
  <c r="Z299" i="15"/>
  <c r="K44" i="23" s="1"/>
  <c r="Z192" i="15"/>
  <c r="Z191"/>
  <c r="H8" i="23" s="1"/>
  <c r="Z190" i="15"/>
  <c r="H38" i="23" s="1"/>
  <c r="Z189" i="15"/>
  <c r="H32" i="23" s="1"/>
  <c r="Z188" i="15"/>
  <c r="H44" i="23" s="1"/>
  <c r="C80" i="15"/>
  <c r="V520"/>
  <c r="V594"/>
  <c r="V631"/>
  <c r="V668"/>
  <c r="V705"/>
  <c r="V737"/>
  <c r="V736"/>
  <c r="V735"/>
  <c r="V734"/>
  <c r="V732"/>
  <c r="V731"/>
  <c r="V730"/>
  <c r="V729"/>
  <c r="V728"/>
  <c r="V727"/>
  <c r="V726"/>
  <c r="V725"/>
  <c r="V723"/>
  <c r="V722"/>
  <c r="V721"/>
  <c r="V720"/>
  <c r="V718"/>
  <c r="V717"/>
  <c r="V716"/>
  <c r="V715"/>
  <c r="V714"/>
  <c r="V713"/>
  <c r="V711"/>
  <c r="V709"/>
  <c r="V708"/>
  <c r="V707"/>
  <c r="V706"/>
  <c r="V700"/>
  <c r="V699"/>
  <c r="V698"/>
  <c r="V697"/>
  <c r="V695"/>
  <c r="V694"/>
  <c r="V693"/>
  <c r="V692"/>
  <c r="V691"/>
  <c r="V690"/>
  <c r="V689"/>
  <c r="V688"/>
  <c r="V686"/>
  <c r="V685"/>
  <c r="V684"/>
  <c r="V683"/>
  <c r="V681"/>
  <c r="V680"/>
  <c r="V679"/>
  <c r="V678"/>
  <c r="V677"/>
  <c r="V676"/>
  <c r="V675"/>
  <c r="V674"/>
  <c r="V672"/>
  <c r="V671"/>
  <c r="V670"/>
  <c r="V669"/>
  <c r="V663"/>
  <c r="V662"/>
  <c r="V661"/>
  <c r="V660"/>
  <c r="V658"/>
  <c r="V657"/>
  <c r="V656"/>
  <c r="V655"/>
  <c r="V654"/>
  <c r="V653"/>
  <c r="V652"/>
  <c r="V651"/>
  <c r="V649"/>
  <c r="V648"/>
  <c r="V647"/>
  <c r="V646"/>
  <c r="V644"/>
  <c r="V643"/>
  <c r="V642"/>
  <c r="V641"/>
  <c r="V640"/>
  <c r="V639"/>
  <c r="V638"/>
  <c r="V637"/>
  <c r="V635"/>
  <c r="V634"/>
  <c r="V633"/>
  <c r="V632"/>
  <c r="V626"/>
  <c r="V625"/>
  <c r="V624"/>
  <c r="V623"/>
  <c r="V621"/>
  <c r="V620"/>
  <c r="V619"/>
  <c r="V618"/>
  <c r="V612"/>
  <c r="V611"/>
  <c r="V610"/>
  <c r="V609"/>
  <c r="V617"/>
  <c r="V616"/>
  <c r="V615"/>
  <c r="V614"/>
  <c r="V607"/>
  <c r="V606"/>
  <c r="V605"/>
  <c r="V604"/>
  <c r="V603"/>
  <c r="V602"/>
  <c r="V601"/>
  <c r="V600"/>
  <c r="V598"/>
  <c r="V597"/>
  <c r="V596"/>
  <c r="V595"/>
  <c r="V589"/>
  <c r="V588"/>
  <c r="V587"/>
  <c r="V586"/>
  <c r="V584"/>
  <c r="V583"/>
  <c r="V582"/>
  <c r="V581"/>
  <c r="V580"/>
  <c r="V579"/>
  <c r="V578"/>
  <c r="V577"/>
  <c r="V575"/>
  <c r="V574"/>
  <c r="V573"/>
  <c r="V572"/>
  <c r="V570"/>
  <c r="V569"/>
  <c r="V568"/>
  <c r="V567"/>
  <c r="V566"/>
  <c r="V565"/>
  <c r="V564"/>
  <c r="V563"/>
  <c r="V561"/>
  <c r="V560"/>
  <c r="V559"/>
  <c r="V558"/>
  <c r="V552"/>
  <c r="V551"/>
  <c r="V550"/>
  <c r="V549"/>
  <c r="V547"/>
  <c r="V546"/>
  <c r="V545"/>
  <c r="V544"/>
  <c r="V543"/>
  <c r="V542"/>
  <c r="V541"/>
  <c r="V540"/>
  <c r="V538"/>
  <c r="V537"/>
  <c r="V536"/>
  <c r="V535"/>
  <c r="V533"/>
  <c r="V532"/>
  <c r="V531"/>
  <c r="V530"/>
  <c r="V529"/>
  <c r="V528"/>
  <c r="V527"/>
  <c r="V526"/>
  <c r="V524"/>
  <c r="V523"/>
  <c r="V522"/>
  <c r="V521"/>
  <c r="V515"/>
  <c r="V514"/>
  <c r="V513"/>
  <c r="V512"/>
  <c r="V510"/>
  <c r="V509"/>
  <c r="V508"/>
  <c r="V507"/>
  <c r="V506"/>
  <c r="V505"/>
  <c r="V504"/>
  <c r="V503"/>
  <c r="V483"/>
  <c r="V501"/>
  <c r="V500"/>
  <c r="V499"/>
  <c r="V498"/>
  <c r="V496"/>
  <c r="V495"/>
  <c r="V494"/>
  <c r="V493"/>
  <c r="V492"/>
  <c r="V491"/>
  <c r="V490"/>
  <c r="V489"/>
  <c r="V487"/>
  <c r="V486"/>
  <c r="V485"/>
  <c r="V484"/>
  <c r="V478"/>
  <c r="V477"/>
  <c r="V476"/>
  <c r="V475"/>
  <c r="V473"/>
  <c r="V472"/>
  <c r="V471"/>
  <c r="V470"/>
  <c r="V469"/>
  <c r="V468"/>
  <c r="V467"/>
  <c r="V466"/>
  <c r="V464"/>
  <c r="V463"/>
  <c r="V462"/>
  <c r="V461"/>
  <c r="V456"/>
  <c r="V457"/>
  <c r="V458"/>
  <c r="V459"/>
  <c r="V455"/>
  <c r="V454"/>
  <c r="V453"/>
  <c r="V452"/>
  <c r="V446"/>
  <c r="V409"/>
  <c r="V372"/>
  <c r="V371"/>
  <c r="V450"/>
  <c r="V449"/>
  <c r="V448"/>
  <c r="V447"/>
  <c r="V396"/>
  <c r="V397"/>
  <c r="V398"/>
  <c r="V399"/>
  <c r="V379"/>
  <c r="V380"/>
  <c r="V381"/>
  <c r="V382"/>
  <c r="V383"/>
  <c r="V384"/>
  <c r="V385"/>
  <c r="V335"/>
  <c r="V298"/>
  <c r="V261"/>
  <c r="V224"/>
  <c r="V76"/>
  <c r="V2"/>
  <c r="V39"/>
  <c r="V441"/>
  <c r="V440"/>
  <c r="V439"/>
  <c r="V438"/>
  <c r="V436"/>
  <c r="V435"/>
  <c r="V434"/>
  <c r="V433"/>
  <c r="V432"/>
  <c r="V431"/>
  <c r="V430"/>
  <c r="V429"/>
  <c r="V427"/>
  <c r="V426"/>
  <c r="V425"/>
  <c r="V424"/>
  <c r="V422"/>
  <c r="V421"/>
  <c r="V420"/>
  <c r="V419"/>
  <c r="V418"/>
  <c r="V417"/>
  <c r="V416"/>
  <c r="V415"/>
  <c r="V413"/>
  <c r="V412"/>
  <c r="V411"/>
  <c r="V410"/>
  <c r="V404"/>
  <c r="V403"/>
  <c r="V402"/>
  <c r="V401"/>
  <c r="V395"/>
  <c r="V394"/>
  <c r="V393"/>
  <c r="V392"/>
  <c r="V390"/>
  <c r="V389"/>
  <c r="V388"/>
  <c r="V387"/>
  <c r="V378"/>
  <c r="V376"/>
  <c r="V375"/>
  <c r="V374"/>
  <c r="V373"/>
  <c r="Z42"/>
  <c r="Z41"/>
  <c r="C737"/>
  <c r="C728"/>
  <c r="C723"/>
  <c r="C714"/>
  <c r="C709"/>
  <c r="C700"/>
  <c r="C691"/>
  <c r="C686"/>
  <c r="C677"/>
  <c r="C672"/>
  <c r="C663"/>
  <c r="C654"/>
  <c r="C649"/>
  <c r="C640"/>
  <c r="C635"/>
  <c r="C626"/>
  <c r="C617"/>
  <c r="C612"/>
  <c r="C603"/>
  <c r="C598"/>
  <c r="C589"/>
  <c r="C580"/>
  <c r="C575"/>
  <c r="C566"/>
  <c r="C561"/>
  <c r="V557"/>
  <c r="V553"/>
  <c r="C552"/>
  <c r="V548"/>
  <c r="C543"/>
  <c r="V539"/>
  <c r="C538"/>
  <c r="V534"/>
  <c r="C529"/>
  <c r="V525"/>
  <c r="C524"/>
  <c r="V516"/>
  <c r="C515"/>
  <c r="V511"/>
  <c r="C506"/>
  <c r="V502"/>
  <c r="V497"/>
  <c r="C492"/>
  <c r="V488"/>
  <c r="C487"/>
  <c r="V479"/>
  <c r="C478"/>
  <c r="V474"/>
  <c r="C469"/>
  <c r="V465"/>
  <c r="C464"/>
  <c r="V460"/>
  <c r="C455"/>
  <c r="V451"/>
  <c r="C450"/>
  <c r="V442"/>
  <c r="C441"/>
  <c r="V437"/>
  <c r="C432"/>
  <c r="V428"/>
  <c r="C427"/>
  <c r="V423"/>
  <c r="C418"/>
  <c r="V414"/>
  <c r="C413"/>
  <c r="V405"/>
  <c r="C404"/>
  <c r="V400"/>
  <c r="C395"/>
  <c r="V391"/>
  <c r="C390"/>
  <c r="V386"/>
  <c r="C381"/>
  <c r="V377"/>
  <c r="C376"/>
  <c r="V367"/>
  <c r="C367"/>
  <c r="V366"/>
  <c r="V365"/>
  <c r="V364"/>
  <c r="V362"/>
  <c r="C358"/>
  <c r="V361"/>
  <c r="V360"/>
  <c r="V359"/>
  <c r="V358"/>
  <c r="V357"/>
  <c r="V356"/>
  <c r="V355"/>
  <c r="V353"/>
  <c r="C353"/>
  <c r="V352"/>
  <c r="V351"/>
  <c r="V350"/>
  <c r="V348"/>
  <c r="C344"/>
  <c r="V347"/>
  <c r="V346"/>
  <c r="V345"/>
  <c r="V344"/>
  <c r="V343"/>
  <c r="V342"/>
  <c r="V341"/>
  <c r="V339"/>
  <c r="C339"/>
  <c r="V338"/>
  <c r="V337"/>
  <c r="V336"/>
  <c r="V330"/>
  <c r="C330"/>
  <c r="V329"/>
  <c r="V328"/>
  <c r="V327"/>
  <c r="V325"/>
  <c r="C321"/>
  <c r="V324"/>
  <c r="V323"/>
  <c r="V322"/>
  <c r="V321"/>
  <c r="V320"/>
  <c r="V319"/>
  <c r="V318"/>
  <c r="V316"/>
  <c r="C316"/>
  <c r="V315"/>
  <c r="V314"/>
  <c r="V313"/>
  <c r="V311"/>
  <c r="C307"/>
  <c r="V310"/>
  <c r="V309"/>
  <c r="V308"/>
  <c r="V307"/>
  <c r="V306"/>
  <c r="V305"/>
  <c r="V304"/>
  <c r="V302"/>
  <c r="C302"/>
  <c r="V301"/>
  <c r="V300"/>
  <c r="V299"/>
  <c r="V293"/>
  <c r="C293"/>
  <c r="V292"/>
  <c r="V291"/>
  <c r="V290"/>
  <c r="V288"/>
  <c r="C284"/>
  <c r="V287"/>
  <c r="V286"/>
  <c r="V285"/>
  <c r="V284"/>
  <c r="V283"/>
  <c r="V282"/>
  <c r="V281"/>
  <c r="V279"/>
  <c r="C279"/>
  <c r="V278"/>
  <c r="V277"/>
  <c r="V276"/>
  <c r="V274"/>
  <c r="C270"/>
  <c r="V273"/>
  <c r="V272"/>
  <c r="V271"/>
  <c r="V270"/>
  <c r="V269"/>
  <c r="V268"/>
  <c r="V267"/>
  <c r="V265"/>
  <c r="C265"/>
  <c r="V264"/>
  <c r="V263"/>
  <c r="V262"/>
  <c r="V256"/>
  <c r="C256"/>
  <c r="V255"/>
  <c r="V254"/>
  <c r="V253"/>
  <c r="V251"/>
  <c r="C247"/>
  <c r="V250"/>
  <c r="V249"/>
  <c r="V248"/>
  <c r="V247"/>
  <c r="V246"/>
  <c r="V245"/>
  <c r="V244"/>
  <c r="V242"/>
  <c r="C242"/>
  <c r="V241"/>
  <c r="V240"/>
  <c r="V239"/>
  <c r="V237"/>
  <c r="C233"/>
  <c r="V236"/>
  <c r="V235"/>
  <c r="V234"/>
  <c r="V233"/>
  <c r="V232"/>
  <c r="V231"/>
  <c r="V230"/>
  <c r="V228"/>
  <c r="C228"/>
  <c r="V227"/>
  <c r="V226"/>
  <c r="V225"/>
  <c r="V219"/>
  <c r="C219"/>
  <c r="V218"/>
  <c r="V217"/>
  <c r="V216"/>
  <c r="V214"/>
  <c r="C210"/>
  <c r="V213"/>
  <c r="V212"/>
  <c r="V211"/>
  <c r="V210"/>
  <c r="V209"/>
  <c r="V208"/>
  <c r="V207"/>
  <c r="V205"/>
  <c r="C205"/>
  <c r="V204"/>
  <c r="V203"/>
  <c r="V202"/>
  <c r="V200"/>
  <c r="C196"/>
  <c r="V199"/>
  <c r="V198"/>
  <c r="V197"/>
  <c r="V196"/>
  <c r="V195"/>
  <c r="V194"/>
  <c r="V193"/>
  <c r="V191"/>
  <c r="C191"/>
  <c r="V190"/>
  <c r="V189"/>
  <c r="V188"/>
  <c r="V187"/>
  <c r="Z4"/>
  <c r="Z6"/>
  <c r="Z3"/>
  <c r="Z151"/>
  <c r="G44" i="23" s="1"/>
  <c r="Z40" i="15"/>
  <c r="Z7"/>
  <c r="Z5"/>
  <c r="G56" i="18"/>
  <c r="H56" s="1"/>
  <c r="G55"/>
  <c r="H55" s="1"/>
  <c r="G54"/>
  <c r="H54" s="1"/>
  <c r="G53"/>
  <c r="H53" s="1"/>
  <c r="G50"/>
  <c r="H50" s="1"/>
  <c r="G47"/>
  <c r="H47" s="1"/>
  <c r="G45"/>
  <c r="H45" s="1"/>
  <c r="G42"/>
  <c r="H42" s="1"/>
  <c r="G48"/>
  <c r="H48" s="1"/>
  <c r="I48"/>
  <c r="G49"/>
  <c r="H49" s="1"/>
  <c r="I49"/>
  <c r="I50"/>
  <c r="G51"/>
  <c r="H51" s="1"/>
  <c r="I51"/>
  <c r="G52"/>
  <c r="H52" s="1"/>
  <c r="I52"/>
  <c r="I53"/>
  <c r="I42"/>
  <c r="G43"/>
  <c r="H43" s="1"/>
  <c r="I43"/>
  <c r="G44"/>
  <c r="H44" s="1"/>
  <c r="I44"/>
  <c r="I45"/>
  <c r="G46"/>
  <c r="H46" s="1"/>
  <c r="I46"/>
  <c r="I47"/>
  <c r="I54"/>
  <c r="I55"/>
  <c r="I56"/>
  <c r="H57"/>
  <c r="C57" s="1"/>
  <c r="I57"/>
  <c r="G38"/>
  <c r="H38" s="1"/>
  <c r="I38"/>
  <c r="G33"/>
  <c r="H33" s="1"/>
  <c r="G34"/>
  <c r="H34" s="1"/>
  <c r="I34"/>
  <c r="G35"/>
  <c r="H35" s="1"/>
  <c r="I35"/>
  <c r="G36"/>
  <c r="H36" s="1"/>
  <c r="I36"/>
  <c r="I37"/>
  <c r="P60"/>
  <c r="P62" s="1"/>
  <c r="V180" i="15"/>
  <c r="V181"/>
  <c r="V182"/>
  <c r="V179"/>
  <c r="V171"/>
  <c r="V172"/>
  <c r="V173"/>
  <c r="V174"/>
  <c r="V175"/>
  <c r="V176"/>
  <c r="V177"/>
  <c r="V170"/>
  <c r="V166"/>
  <c r="V167"/>
  <c r="V168"/>
  <c r="V165"/>
  <c r="V157"/>
  <c r="V158"/>
  <c r="V159"/>
  <c r="V160"/>
  <c r="V161"/>
  <c r="V162"/>
  <c r="V163"/>
  <c r="V156"/>
  <c r="V152"/>
  <c r="V153"/>
  <c r="V154"/>
  <c r="V151"/>
  <c r="V143"/>
  <c r="V144"/>
  <c r="V145"/>
  <c r="V134"/>
  <c r="V135"/>
  <c r="V136"/>
  <c r="V137"/>
  <c r="V138"/>
  <c r="V139"/>
  <c r="V140"/>
  <c r="V129"/>
  <c r="V130"/>
  <c r="V131"/>
  <c r="V142"/>
  <c r="V133"/>
  <c r="V128"/>
  <c r="V115"/>
  <c r="V116"/>
  <c r="V117"/>
  <c r="V114"/>
  <c r="V121"/>
  <c r="V122"/>
  <c r="V123"/>
  <c r="V124"/>
  <c r="V125"/>
  <c r="V126"/>
  <c r="V119"/>
  <c r="V120"/>
  <c r="V106"/>
  <c r="V107"/>
  <c r="V108"/>
  <c r="V105"/>
  <c r="V97"/>
  <c r="V98"/>
  <c r="V99"/>
  <c r="V100"/>
  <c r="V101"/>
  <c r="V102"/>
  <c r="V103"/>
  <c r="V96"/>
  <c r="V92"/>
  <c r="V93"/>
  <c r="V94"/>
  <c r="V91"/>
  <c r="V83"/>
  <c r="V84"/>
  <c r="V85"/>
  <c r="V86"/>
  <c r="V87"/>
  <c r="V88"/>
  <c r="V89"/>
  <c r="V82"/>
  <c r="V78"/>
  <c r="V79"/>
  <c r="V80"/>
  <c r="V77"/>
  <c r="V3"/>
  <c r="V4"/>
  <c r="V5"/>
  <c r="V6"/>
  <c r="V23"/>
  <c r="V24"/>
  <c r="V25"/>
  <c r="V26"/>
  <c r="V27"/>
  <c r="V28"/>
  <c r="V29"/>
  <c r="V22"/>
  <c r="V18"/>
  <c r="V19"/>
  <c r="V20"/>
  <c r="V17"/>
  <c r="V40"/>
  <c r="V41"/>
  <c r="V42"/>
  <c r="V43"/>
  <c r="V54"/>
  <c r="V55"/>
  <c r="V56"/>
  <c r="V57"/>
  <c r="V59"/>
  <c r="V60"/>
  <c r="V61"/>
  <c r="V62"/>
  <c r="V63"/>
  <c r="V64"/>
  <c r="V65"/>
  <c r="V66"/>
  <c r="V68"/>
  <c r="V70"/>
  <c r="V71"/>
  <c r="V69"/>
  <c r="V45"/>
  <c r="V46"/>
  <c r="V47"/>
  <c r="V48"/>
  <c r="V49"/>
  <c r="V51"/>
  <c r="V52"/>
  <c r="V50"/>
  <c r="V8"/>
  <c r="V9"/>
  <c r="V10"/>
  <c r="V12"/>
  <c r="V13"/>
  <c r="V14"/>
  <c r="V15"/>
  <c r="V31"/>
  <c r="V33"/>
  <c r="V34"/>
  <c r="V32"/>
  <c r="V11"/>
  <c r="I33" i="18"/>
  <c r="A15"/>
  <c r="I4"/>
  <c r="I5"/>
  <c r="I6"/>
  <c r="I7"/>
  <c r="I8"/>
  <c r="I9"/>
  <c r="I10"/>
  <c r="I11"/>
  <c r="I12"/>
  <c r="I14"/>
  <c r="I15"/>
  <c r="I16"/>
  <c r="I17"/>
  <c r="I18"/>
  <c r="I19"/>
  <c r="I20"/>
  <c r="I21"/>
  <c r="I22"/>
  <c r="I23"/>
  <c r="I24"/>
  <c r="I25"/>
  <c r="G25"/>
  <c r="H25" s="1"/>
  <c r="C25" s="1"/>
  <c r="I26"/>
  <c r="I27"/>
  <c r="I28"/>
  <c r="G28"/>
  <c r="H28" s="1"/>
  <c r="I29"/>
  <c r="I30"/>
  <c r="I31"/>
  <c r="G31"/>
  <c r="H31" s="1"/>
  <c r="I32"/>
  <c r="I39"/>
  <c r="I40"/>
  <c r="G40"/>
  <c r="H40" s="1"/>
  <c r="I41"/>
  <c r="I58"/>
  <c r="I59"/>
  <c r="G59"/>
  <c r="H59" s="1"/>
  <c r="I3"/>
  <c r="HP64"/>
  <c r="IC60"/>
  <c r="IC62" s="1"/>
  <c r="IB60"/>
  <c r="IB62" s="1"/>
  <c r="IA60"/>
  <c r="IA62" s="1"/>
  <c r="HZ60"/>
  <c r="HZ62" s="1"/>
  <c r="HY60"/>
  <c r="HY62" s="1"/>
  <c r="HX60"/>
  <c r="HX62" s="1"/>
  <c r="HW60"/>
  <c r="HW62" s="1"/>
  <c r="HV60"/>
  <c r="HV62" s="1"/>
  <c r="HU60"/>
  <c r="HU62" s="1"/>
  <c r="HT60"/>
  <c r="HT62" s="1"/>
  <c r="HS60"/>
  <c r="HS62" s="1"/>
  <c r="HR60"/>
  <c r="HR62" s="1"/>
  <c r="HQ60"/>
  <c r="HQ62" s="1"/>
  <c r="HP60"/>
  <c r="HP62" s="1"/>
  <c r="C117" i="15"/>
  <c r="G24" i="18"/>
  <c r="H24" s="1"/>
  <c r="A47"/>
  <c r="A46"/>
  <c r="A45"/>
  <c r="A44"/>
  <c r="A43"/>
  <c r="G32"/>
  <c r="H32" s="1"/>
  <c r="H61"/>
  <c r="HB64"/>
  <c r="A3"/>
  <c r="G3"/>
  <c r="H3" s="1"/>
  <c r="C3" s="1"/>
  <c r="A4"/>
  <c r="G4"/>
  <c r="H4" s="1"/>
  <c r="A5"/>
  <c r="G5"/>
  <c r="H5" s="1"/>
  <c r="C5" s="1"/>
  <c r="A6"/>
  <c r="G6"/>
  <c r="H6" s="1"/>
  <c r="A7"/>
  <c r="G7"/>
  <c r="H7" s="1"/>
  <c r="A8"/>
  <c r="G8"/>
  <c r="H8" s="1"/>
  <c r="A9"/>
  <c r="G9"/>
  <c r="H9" s="1"/>
  <c r="C9" s="1"/>
  <c r="A10"/>
  <c r="G10"/>
  <c r="H10" s="1"/>
  <c r="A11"/>
  <c r="G11"/>
  <c r="H11" s="1"/>
  <c r="A12"/>
  <c r="G12"/>
  <c r="H12" s="1"/>
  <c r="A14"/>
  <c r="G14"/>
  <c r="H14" s="1"/>
  <c r="G15"/>
  <c r="H15" s="1"/>
  <c r="A16"/>
  <c r="G16"/>
  <c r="H16" s="1"/>
  <c r="A17"/>
  <c r="G17"/>
  <c r="H17" s="1"/>
  <c r="A18"/>
  <c r="G18"/>
  <c r="H18" s="1"/>
  <c r="C18" s="1"/>
  <c r="A19"/>
  <c r="G19"/>
  <c r="H19" s="1"/>
  <c r="A20"/>
  <c r="G20"/>
  <c r="H20" s="1"/>
  <c r="A21"/>
  <c r="G21"/>
  <c r="H21" s="1"/>
  <c r="A22"/>
  <c r="G22"/>
  <c r="H22" s="1"/>
  <c r="A40"/>
  <c r="A41"/>
  <c r="H41"/>
  <c r="A42"/>
  <c r="K23"/>
  <c r="A24"/>
  <c r="A25"/>
  <c r="A26"/>
  <c r="G26"/>
  <c r="H26" s="1"/>
  <c r="C26" s="1"/>
  <c r="A27"/>
  <c r="G27"/>
  <c r="H27" s="1"/>
  <c r="A28"/>
  <c r="A29"/>
  <c r="G29"/>
  <c r="H29" s="1"/>
  <c r="A30"/>
  <c r="G30"/>
  <c r="H30" s="1"/>
  <c r="A55"/>
  <c r="A56"/>
  <c r="A57"/>
  <c r="A31"/>
  <c r="A32"/>
  <c r="A33"/>
  <c r="A39"/>
  <c r="H39"/>
  <c r="K58"/>
  <c r="A59"/>
  <c r="T60"/>
  <c r="T62" s="1"/>
  <c r="AV60"/>
  <c r="AV62" s="1"/>
  <c r="CZ60"/>
  <c r="CZ62" s="1"/>
  <c r="DA60"/>
  <c r="DA62" s="1"/>
  <c r="DO60"/>
  <c r="DO62" s="1"/>
  <c r="DP60"/>
  <c r="DP62" s="1"/>
  <c r="EH60"/>
  <c r="EH62" s="1"/>
  <c r="EI60"/>
  <c r="EI62" s="1"/>
  <c r="FF60"/>
  <c r="FF62" s="1"/>
  <c r="EL60"/>
  <c r="EL62" s="1"/>
  <c r="EM60"/>
  <c r="EM62" s="1"/>
  <c r="EN60"/>
  <c r="EN62" s="1"/>
  <c r="EO60"/>
  <c r="EO62" s="1"/>
  <c r="EP60"/>
  <c r="EP62" s="1"/>
  <c r="EQ60"/>
  <c r="EQ62" s="1"/>
  <c r="ER60"/>
  <c r="ER62" s="1"/>
  <c r="ES60"/>
  <c r="ES62" s="1"/>
  <c r="ET60"/>
  <c r="ET62" s="1"/>
  <c r="EU60"/>
  <c r="EU62" s="1"/>
  <c r="EV60"/>
  <c r="EV62" s="1"/>
  <c r="EW60"/>
  <c r="EW62" s="1"/>
  <c r="EX60"/>
  <c r="EX62" s="1"/>
  <c r="EX64"/>
  <c r="EY60"/>
  <c r="EY62" s="1"/>
  <c r="EZ60"/>
  <c r="EZ62" s="1"/>
  <c r="FA60"/>
  <c r="FA62" s="1"/>
  <c r="FB60"/>
  <c r="FB62" s="1"/>
  <c r="FC60"/>
  <c r="FC62" s="1"/>
  <c r="FD60"/>
  <c r="FD62" s="1"/>
  <c r="FE60"/>
  <c r="FE62" s="1"/>
  <c r="FG60"/>
  <c r="FG62" s="1"/>
  <c r="FH60"/>
  <c r="FH62" s="1"/>
  <c r="FI60"/>
  <c r="FI62" s="1"/>
  <c r="FJ60"/>
  <c r="FJ62" s="1"/>
  <c r="FK60"/>
  <c r="FK62" s="1"/>
  <c r="FL60"/>
  <c r="FL62" s="1"/>
  <c r="FL64"/>
  <c r="FM60"/>
  <c r="FM62" s="1"/>
  <c r="FN60"/>
  <c r="FN62" s="1"/>
  <c r="FO60"/>
  <c r="FO62" s="1"/>
  <c r="FP60"/>
  <c r="FP62" s="1"/>
  <c r="FQ60"/>
  <c r="FQ62" s="1"/>
  <c r="FR60"/>
  <c r="FR62" s="1"/>
  <c r="FS60"/>
  <c r="FS62" s="1"/>
  <c r="FT60"/>
  <c r="FT62" s="1"/>
  <c r="FU60"/>
  <c r="FU62" s="1"/>
  <c r="FV60"/>
  <c r="FV62" s="1"/>
  <c r="FW60"/>
  <c r="FW62" s="1"/>
  <c r="FX60"/>
  <c r="FX62" s="1"/>
  <c r="FY60"/>
  <c r="FY62" s="1"/>
  <c r="FZ60"/>
  <c r="FZ62" s="1"/>
  <c r="FZ64"/>
  <c r="GA60"/>
  <c r="GA62" s="1"/>
  <c r="GB60"/>
  <c r="GB62" s="1"/>
  <c r="GC60"/>
  <c r="GC62" s="1"/>
  <c r="GD60"/>
  <c r="GD62" s="1"/>
  <c r="GE60"/>
  <c r="GE62" s="1"/>
  <c r="GF60"/>
  <c r="GF62" s="1"/>
  <c r="GG60"/>
  <c r="GG62" s="1"/>
  <c r="GH60"/>
  <c r="GH62" s="1"/>
  <c r="GI60"/>
  <c r="GI62" s="1"/>
  <c r="GJ60"/>
  <c r="GJ62" s="1"/>
  <c r="GK60"/>
  <c r="GK62" s="1"/>
  <c r="GL60"/>
  <c r="GL62" s="1"/>
  <c r="GM60"/>
  <c r="GM62" s="1"/>
  <c r="GN60"/>
  <c r="GN62" s="1"/>
  <c r="GN64"/>
  <c r="GO60"/>
  <c r="GO62" s="1"/>
  <c r="GP60"/>
  <c r="GP62" s="1"/>
  <c r="GQ60"/>
  <c r="GQ62" s="1"/>
  <c r="GR60"/>
  <c r="GR62" s="1"/>
  <c r="GS60"/>
  <c r="GS62" s="1"/>
  <c r="GT60"/>
  <c r="GT62" s="1"/>
  <c r="GU60"/>
  <c r="GU62" s="1"/>
  <c r="GV60"/>
  <c r="GV62" s="1"/>
  <c r="GW60"/>
  <c r="GW62" s="1"/>
  <c r="N60"/>
  <c r="N62" s="1"/>
  <c r="N64"/>
  <c r="O60"/>
  <c r="O62" s="1"/>
  <c r="Q60"/>
  <c r="Q62" s="1"/>
  <c r="R60"/>
  <c r="R62" s="1"/>
  <c r="S60"/>
  <c r="S62" s="1"/>
  <c r="U60"/>
  <c r="U62" s="1"/>
  <c r="V60"/>
  <c r="V62" s="1"/>
  <c r="W60"/>
  <c r="W62" s="1"/>
  <c r="X60"/>
  <c r="X62" s="1"/>
  <c r="Y60"/>
  <c r="Y62" s="1"/>
  <c r="Z60"/>
  <c r="Z62" s="1"/>
  <c r="AA60"/>
  <c r="AA62" s="1"/>
  <c r="AB60"/>
  <c r="AB62" s="1"/>
  <c r="AB64"/>
  <c r="AC60"/>
  <c r="AC62" s="1"/>
  <c r="AD60"/>
  <c r="AD62" s="1"/>
  <c r="AE60"/>
  <c r="AE62" s="1"/>
  <c r="AF60"/>
  <c r="AF62" s="1"/>
  <c r="AG60"/>
  <c r="AG62" s="1"/>
  <c r="AH60"/>
  <c r="AH62" s="1"/>
  <c r="AI60"/>
  <c r="AI62" s="1"/>
  <c r="AJ60"/>
  <c r="AJ62" s="1"/>
  <c r="AK60"/>
  <c r="AK62" s="1"/>
  <c r="AL60"/>
  <c r="AL62" s="1"/>
  <c r="AM60"/>
  <c r="AM62" s="1"/>
  <c r="AN60"/>
  <c r="AN62" s="1"/>
  <c r="AO60"/>
  <c r="AO62" s="1"/>
  <c r="AP60"/>
  <c r="AP62" s="1"/>
  <c r="AP64"/>
  <c r="AQ60"/>
  <c r="AQ62" s="1"/>
  <c r="AR60"/>
  <c r="AR62" s="1"/>
  <c r="AS60"/>
  <c r="AS62" s="1"/>
  <c r="AT60"/>
  <c r="AT62" s="1"/>
  <c r="AU60"/>
  <c r="AU62" s="1"/>
  <c r="AW60"/>
  <c r="AW62" s="1"/>
  <c r="AX60"/>
  <c r="AX62" s="1"/>
  <c r="AY60"/>
  <c r="AY62" s="1"/>
  <c r="AZ60"/>
  <c r="AZ62" s="1"/>
  <c r="BA60"/>
  <c r="BA62" s="1"/>
  <c r="BB60"/>
  <c r="BB62" s="1"/>
  <c r="BC60"/>
  <c r="BC62" s="1"/>
  <c r="BD60"/>
  <c r="BD62" s="1"/>
  <c r="BD64"/>
  <c r="BE60"/>
  <c r="BE62" s="1"/>
  <c r="BF60"/>
  <c r="BF62" s="1"/>
  <c r="BG60"/>
  <c r="BG62" s="1"/>
  <c r="BH60"/>
  <c r="BH62" s="1"/>
  <c r="BI60"/>
  <c r="BI62" s="1"/>
  <c r="BJ60"/>
  <c r="BJ62" s="1"/>
  <c r="BK60"/>
  <c r="BK62" s="1"/>
  <c r="BL60"/>
  <c r="BL62" s="1"/>
  <c r="BM60"/>
  <c r="BM62" s="1"/>
  <c r="BN60"/>
  <c r="BN62" s="1"/>
  <c r="BO60"/>
  <c r="BO62" s="1"/>
  <c r="BP60"/>
  <c r="BP62" s="1"/>
  <c r="BQ60"/>
  <c r="BQ62" s="1"/>
  <c r="BR60"/>
  <c r="BR62" s="1"/>
  <c r="BR64"/>
  <c r="BS60"/>
  <c r="BS62" s="1"/>
  <c r="BT60"/>
  <c r="BT62" s="1"/>
  <c r="BU60"/>
  <c r="BU62" s="1"/>
  <c r="BV60"/>
  <c r="BV62" s="1"/>
  <c r="BW60"/>
  <c r="BW62" s="1"/>
  <c r="BX60"/>
  <c r="BX62" s="1"/>
  <c r="BY60"/>
  <c r="BY62" s="1"/>
  <c r="BZ60"/>
  <c r="BZ62" s="1"/>
  <c r="CA60"/>
  <c r="CA62" s="1"/>
  <c r="CB60"/>
  <c r="CB62" s="1"/>
  <c r="CC60"/>
  <c r="CC62" s="1"/>
  <c r="CD60"/>
  <c r="CD62" s="1"/>
  <c r="CE60"/>
  <c r="CE62" s="1"/>
  <c r="CF60"/>
  <c r="CF62" s="1"/>
  <c r="CF64"/>
  <c r="CG60"/>
  <c r="CG62" s="1"/>
  <c r="CH60"/>
  <c r="CH62" s="1"/>
  <c r="CI60"/>
  <c r="CI62" s="1"/>
  <c r="CJ60"/>
  <c r="CJ62" s="1"/>
  <c r="CK60"/>
  <c r="CK62" s="1"/>
  <c r="CL60"/>
  <c r="CL62" s="1"/>
  <c r="CM60"/>
  <c r="CM62" s="1"/>
  <c r="CN60"/>
  <c r="CN62" s="1"/>
  <c r="CO60"/>
  <c r="CO62" s="1"/>
  <c r="CP60"/>
  <c r="CP62" s="1"/>
  <c r="CQ60"/>
  <c r="CQ62" s="1"/>
  <c r="CR60"/>
  <c r="CR62" s="1"/>
  <c r="CS60"/>
  <c r="CS62" s="1"/>
  <c r="CT60"/>
  <c r="CT62" s="1"/>
  <c r="CT64"/>
  <c r="CU60"/>
  <c r="CU62" s="1"/>
  <c r="CV60"/>
  <c r="CV62" s="1"/>
  <c r="CW60"/>
  <c r="CW62" s="1"/>
  <c r="CX60"/>
  <c r="CX62" s="1"/>
  <c r="CY60"/>
  <c r="CY62" s="1"/>
  <c r="DB60"/>
  <c r="DB62" s="1"/>
  <c r="DC60"/>
  <c r="DC62" s="1"/>
  <c r="DD60"/>
  <c r="DD62" s="1"/>
  <c r="DE60"/>
  <c r="DE62" s="1"/>
  <c r="DF60"/>
  <c r="DF62" s="1"/>
  <c r="DG60"/>
  <c r="DG62" s="1"/>
  <c r="DH64"/>
  <c r="DI60"/>
  <c r="DI62" s="1"/>
  <c r="DJ60"/>
  <c r="DJ62" s="1"/>
  <c r="DK60"/>
  <c r="DK62" s="1"/>
  <c r="DL60"/>
  <c r="DL62" s="1"/>
  <c r="DM60"/>
  <c r="DM62" s="1"/>
  <c r="DN60"/>
  <c r="DN62" s="1"/>
  <c r="DQ60"/>
  <c r="DQ62" s="1"/>
  <c r="DR60"/>
  <c r="DR62" s="1"/>
  <c r="DS60"/>
  <c r="DS62" s="1"/>
  <c r="DT60"/>
  <c r="DT62" s="1"/>
  <c r="DU60"/>
  <c r="DU62" s="1"/>
  <c r="DV60"/>
  <c r="DV62" s="1"/>
  <c r="DV64"/>
  <c r="DW60"/>
  <c r="DW62" s="1"/>
  <c r="DX60"/>
  <c r="DX62" s="1"/>
  <c r="DY60"/>
  <c r="DY62" s="1"/>
  <c r="DZ60"/>
  <c r="DZ62" s="1"/>
  <c r="EA60"/>
  <c r="EA62" s="1"/>
  <c r="EB60"/>
  <c r="EB62" s="1"/>
  <c r="EC60"/>
  <c r="EC62" s="1"/>
  <c r="ED60"/>
  <c r="ED62" s="1"/>
  <c r="EE60"/>
  <c r="EE62" s="1"/>
  <c r="EF60"/>
  <c r="EF62" s="1"/>
  <c r="EG60"/>
  <c r="EG62" s="1"/>
  <c r="EJ60"/>
  <c r="EJ62" s="1"/>
  <c r="EJ64"/>
  <c r="EK60"/>
  <c r="EK62" s="1"/>
  <c r="GX60"/>
  <c r="GX62" s="1"/>
  <c r="GY60"/>
  <c r="GY62" s="1"/>
  <c r="GZ60"/>
  <c r="GZ62" s="1"/>
  <c r="HA60"/>
  <c r="HA62" s="1"/>
  <c r="HB60"/>
  <c r="HB62" s="1"/>
  <c r="HC60"/>
  <c r="HC62" s="1"/>
  <c r="HD60"/>
  <c r="HD62" s="1"/>
  <c r="HE60"/>
  <c r="HE62" s="1"/>
  <c r="HF60"/>
  <c r="HF62" s="1"/>
  <c r="HG60"/>
  <c r="HG62" s="1"/>
  <c r="HH60"/>
  <c r="HH62" s="1"/>
  <c r="HI60"/>
  <c r="HI62" s="1"/>
  <c r="HJ60"/>
  <c r="HJ62" s="1"/>
  <c r="HK60"/>
  <c r="HK62" s="1"/>
  <c r="HL60"/>
  <c r="HL62" s="1"/>
  <c r="HM60"/>
  <c r="HM62" s="1"/>
  <c r="HN60"/>
  <c r="HN62" s="1"/>
  <c r="HO60"/>
  <c r="HO62" s="1"/>
  <c r="C61"/>
  <c r="C63"/>
  <c r="H63"/>
  <c r="C159" i="15"/>
  <c r="C182"/>
  <c r="C173"/>
  <c r="C168"/>
  <c r="C154"/>
  <c r="V150"/>
  <c r="C145"/>
  <c r="C136"/>
  <c r="C131"/>
  <c r="C122"/>
  <c r="V113"/>
  <c r="C108"/>
  <c r="C99"/>
  <c r="C94"/>
  <c r="C85"/>
  <c r="C71"/>
  <c r="C62"/>
  <c r="C57"/>
  <c r="C48"/>
  <c r="C43"/>
  <c r="C34"/>
  <c r="C25"/>
  <c r="C20"/>
  <c r="C11"/>
  <c r="C6"/>
  <c r="S30" i="23"/>
  <c r="H30"/>
  <c r="I36"/>
  <c r="L36"/>
  <c r="J30"/>
  <c r="Q18"/>
  <c r="F42"/>
  <c r="F18"/>
  <c r="Q30"/>
  <c r="H36"/>
  <c r="J24"/>
  <c r="F75" i="22"/>
  <c r="F36"/>
  <c r="H12" i="23" l="1"/>
  <c r="I38"/>
  <c r="I24"/>
  <c r="G30"/>
  <c r="N12"/>
  <c r="R18"/>
  <c r="S24"/>
  <c r="I30"/>
  <c r="T30"/>
  <c r="K12"/>
  <c r="O42"/>
  <c r="M6"/>
  <c r="T6"/>
  <c r="Q36"/>
  <c r="N24"/>
  <c r="K6"/>
  <c r="B1"/>
  <c r="N14"/>
  <c r="J26"/>
  <c r="J14"/>
  <c r="I26"/>
  <c r="H14"/>
  <c r="A1"/>
  <c r="N32"/>
  <c r="J32"/>
  <c r="F38"/>
  <c r="F44"/>
  <c r="L30"/>
  <c r="F36"/>
  <c r="R36"/>
  <c r="N36"/>
  <c r="S6"/>
  <c r="K36"/>
  <c r="I18"/>
  <c r="G24"/>
  <c r="P36"/>
  <c r="O36"/>
  <c r="O12"/>
  <c r="T36"/>
  <c r="H18"/>
  <c r="K24"/>
  <c r="R24"/>
  <c r="M36"/>
  <c r="S36"/>
  <c r="L24"/>
  <c r="M12"/>
  <c r="N42"/>
  <c r="Q42"/>
  <c r="F73" i="22"/>
  <c r="P42" i="23"/>
  <c r="K42"/>
  <c r="O30"/>
  <c r="T18"/>
  <c r="J18"/>
  <c r="G6"/>
  <c r="J6"/>
  <c r="F14"/>
  <c r="E20"/>
  <c r="E44"/>
  <c r="E38"/>
  <c r="E8"/>
  <c r="E32"/>
  <c r="E26"/>
  <c r="D8"/>
  <c r="J42" i="18"/>
  <c r="K42" s="1"/>
  <c r="J57"/>
  <c r="K57" s="1"/>
  <c r="J38"/>
  <c r="J36"/>
  <c r="J43"/>
  <c r="C43"/>
  <c r="J9"/>
  <c r="K9" s="1"/>
  <c r="M30" i="23"/>
  <c r="J37" i="18"/>
  <c r="J21"/>
  <c r="K21" s="1"/>
  <c r="J35"/>
  <c r="J18"/>
  <c r="K18" s="1"/>
  <c r="N30" i="23"/>
  <c r="J13" i="18"/>
  <c r="J44"/>
  <c r="C44"/>
  <c r="J39"/>
  <c r="K39" s="1"/>
  <c r="J34"/>
  <c r="J3"/>
  <c r="K3" s="1"/>
  <c r="J50"/>
  <c r="J49"/>
  <c r="C45"/>
  <c r="J45"/>
  <c r="K45" s="1"/>
  <c r="C7"/>
  <c r="J7"/>
  <c r="K7" s="1"/>
  <c r="J55"/>
  <c r="K55" s="1"/>
  <c r="C55"/>
  <c r="J29"/>
  <c r="K29" s="1"/>
  <c r="C29"/>
  <c r="C20"/>
  <c r="J20"/>
  <c r="K20" s="1"/>
  <c r="J14"/>
  <c r="K14" s="1"/>
  <c r="C14"/>
  <c r="C4"/>
  <c r="J4"/>
  <c r="K4" s="1"/>
  <c r="J33"/>
  <c r="K33" s="1"/>
  <c r="C33"/>
  <c r="C27"/>
  <c r="J27"/>
  <c r="K27" s="1"/>
  <c r="C15"/>
  <c r="J15"/>
  <c r="K15" s="1"/>
  <c r="J59"/>
  <c r="K59" s="1"/>
  <c r="C59"/>
  <c r="C60"/>
  <c r="C64"/>
  <c r="J25"/>
  <c r="K25" s="1"/>
  <c r="J54"/>
  <c r="C39"/>
  <c r="C21"/>
  <c r="J5"/>
  <c r="K5" s="1"/>
  <c r="H64"/>
  <c r="J52"/>
  <c r="J48"/>
  <c r="J53"/>
  <c r="J26"/>
  <c r="K26" s="1"/>
  <c r="J51"/>
  <c r="J22"/>
  <c r="K22" s="1"/>
  <c r="C22"/>
  <c r="J19"/>
  <c r="K19" s="1"/>
  <c r="C19"/>
  <c r="C11"/>
  <c r="J11"/>
  <c r="K11" s="1"/>
  <c r="J6"/>
  <c r="K6" s="1"/>
  <c r="C6"/>
  <c r="J40"/>
  <c r="K40" s="1"/>
  <c r="C40"/>
  <c r="C31"/>
  <c r="J31"/>
  <c r="K31" s="1"/>
  <c r="C28"/>
  <c r="J28"/>
  <c r="K28" s="1"/>
  <c r="C46"/>
  <c r="J46"/>
  <c r="K46" s="1"/>
  <c r="C42"/>
  <c r="H62"/>
  <c r="C62"/>
  <c r="C16"/>
  <c r="J16"/>
  <c r="K16" s="1"/>
  <c r="J8"/>
  <c r="K8" s="1"/>
  <c r="C8"/>
  <c r="C24"/>
  <c r="J24"/>
  <c r="K24" s="1"/>
  <c r="C47"/>
  <c r="J47"/>
  <c r="K47" s="1"/>
  <c r="J56"/>
  <c r="K56" s="1"/>
  <c r="C56"/>
  <c r="C12"/>
  <c r="J12"/>
  <c r="K12" s="1"/>
  <c r="C10"/>
  <c r="J10"/>
  <c r="K10" s="1"/>
  <c r="C30"/>
  <c r="J30"/>
  <c r="K30" s="1"/>
  <c r="J41"/>
  <c r="K41" s="1"/>
  <c r="C41"/>
  <c r="C17"/>
  <c r="J17"/>
  <c r="K17" s="1"/>
  <c r="C32"/>
  <c r="J32"/>
  <c r="K32" s="1"/>
  <c r="H60"/>
  <c r="B706" i="15" l="1"/>
</calcChain>
</file>

<file path=xl/comments1.xml><?xml version="1.0" encoding="utf-8"?>
<comments xmlns="http://schemas.openxmlformats.org/spreadsheetml/2006/main">
  <authors>
    <author>Συντάκτης</author>
    <author>stelios</author>
  </authors>
  <commentList>
    <comment ref="D2" authorId="0">
      <text>
        <r>
          <rPr>
            <b/>
            <sz val="8"/>
            <color indexed="81"/>
            <rFont val="Tahoma"/>
            <family val="2"/>
            <charset val="161"/>
          </rPr>
          <t>Κ:ΚΑΘΗΓΗΤΗΣ, 10-ΩΡΕΣ
ΑΝ:ΑΝΑΠΛΗΡΩΤΗΣ, 12-ΩΡΕΣ
ΕΠ:ΕΠΙΚΟΥΡΟΣ, 14-ΩΡΕΣ
ΕΦ:ΕΦΑΡΜΟΓΩΝ, 16-ΩΡΕΣ
ΕΤΠ:ΕΙΔΙΚΟ ΤΕΧΝΙΚΟ ΠΡ. 26-ΩΡΕΣ</t>
        </r>
      </text>
    </comment>
    <comment ref="E2" authorId="0">
      <text>
        <r>
          <rPr>
            <b/>
            <sz val="8"/>
            <color indexed="81"/>
            <rFont val="Tahoma"/>
            <family val="2"/>
            <charset val="161"/>
          </rPr>
          <t>Κ:ΚΑΘΗΓΗΤΗΣ, 10-ΩΡΕΣ
ΑΝ:ΑΝΑΠΛΗΡΩΤΗΣ, 12-ΩΡΕΣ
ΕΠ:ΕΠΙΚΟΥΡΟΣ, 14-ΩΡΕΣ
ΕΦ:ΕΦΑΡΜΟΓΩΝ, 16-ΩΡΕΣ
ΕΤΠ:ΕΙΔΙΚΟ ΤΕΧΝΙΚΟ ΠΡ. 26-ΩΡΕΣ</t>
        </r>
      </text>
    </comment>
    <comment ref="F4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ΤΟΜΕΑΡΧΗΣ
</t>
        </r>
      </text>
    </comment>
    <comment ref="F15" authorId="0">
      <text>
        <r>
          <rPr>
            <b/>
            <sz val="8"/>
            <color indexed="81"/>
            <rFont val="Tahoma"/>
            <family val="2"/>
            <charset val="161"/>
          </rPr>
          <t>ΤΟΜΕΑΡΧΗΣ</t>
        </r>
      </text>
    </comment>
    <comment ref="F18" authorId="0">
      <text>
        <r>
          <rPr>
            <b/>
            <sz val="8"/>
            <color indexed="81"/>
            <rFont val="Tahoma"/>
            <family val="2"/>
            <charset val="161"/>
          </rPr>
          <t>ΣΥΜΒΟΥΛΙΟ ΤΕΙ</t>
        </r>
      </text>
    </comment>
    <comment ref="F21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ΑΝΤΙΠΡΟΕΔΡΟΣ ΤΕΙ
</t>
        </r>
      </text>
    </comment>
    <comment ref="F22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ΠΡΟΙΣΤΑΜΕΝ(0Σ-Η) ΤΜΗΜΑΤΟΣ
</t>
        </r>
      </text>
    </comment>
    <comment ref="L34" authorId="1">
      <text>
        <r>
          <rPr>
            <b/>
            <sz val="9"/>
            <color indexed="81"/>
            <rFont val="Tahoma"/>
            <family val="2"/>
            <charset val="161"/>
          </rPr>
          <t>stelios:</t>
        </r>
        <r>
          <rPr>
            <sz val="9"/>
            <color indexed="81"/>
            <rFont val="Tahoma"/>
            <family val="2"/>
            <charset val="161"/>
          </rPr>
          <t xml:space="preserve">
απαλαγη από επιτητρησεισ
</t>
        </r>
      </text>
    </comment>
  </commentList>
</comments>
</file>

<file path=xl/sharedStrings.xml><?xml version="1.0" encoding="utf-8"?>
<sst xmlns="http://schemas.openxmlformats.org/spreadsheetml/2006/main" count="2040" uniqueCount="305">
  <si>
    <t xml:space="preserve"> </t>
  </si>
  <si>
    <t>ΜΑΘΗΜΑ</t>
  </si>
  <si>
    <t>ΕΙΣΗΓΗΤΗΣ</t>
  </si>
  <si>
    <t>ΑΙΘΟΥΣΑ</t>
  </si>
  <si>
    <t>ΞΕΖΩΝΑΚΗΣ</t>
  </si>
  <si>
    <t xml:space="preserve">ΚΑΡΑΓΙΑΝΝΑΚΗΣ </t>
  </si>
  <si>
    <t>ΚΟΡΝΑΡΟΣ</t>
  </si>
  <si>
    <t>ΠΑΧΟΥΛΑΚΗΣ</t>
  </si>
  <si>
    <t>ΣΜΥΡΝΑΚΗΣ</t>
  </si>
  <si>
    <t xml:space="preserve">ΠΑΠΑΔΟΥΡΑΚΗΣ </t>
  </si>
  <si>
    <t>ΠΑΛΛΗΣ</t>
  </si>
  <si>
    <t>ΒΙΔΑΚΗΣ</t>
  </si>
  <si>
    <t>ΣΤΡΑΤΑΚΗΣ</t>
  </si>
  <si>
    <t>ΜΑΛΑΜΟΣ</t>
  </si>
  <si>
    <t>ΒΑΡΔΙΕΣ</t>
  </si>
  <si>
    <t>ΣΤΕΦ</t>
  </si>
  <si>
    <t>ΑΡΙΘΜ.ΣΠ./ΒΑΡΔΙΑ</t>
  </si>
  <si>
    <t>Γ1</t>
  </si>
  <si>
    <t>Γ2</t>
  </si>
  <si>
    <t>Γ3</t>
  </si>
  <si>
    <t>Γ4</t>
  </si>
  <si>
    <t>Γ5</t>
  </si>
  <si>
    <t>Γ6</t>
  </si>
  <si>
    <t>Γ7</t>
  </si>
  <si>
    <t>Β1</t>
  </si>
  <si>
    <t>Β2</t>
  </si>
  <si>
    <t>Β3</t>
  </si>
  <si>
    <t>Β4</t>
  </si>
  <si>
    <t>ΦΧ</t>
  </si>
  <si>
    <t>Καμ</t>
  </si>
  <si>
    <t>Σχ.</t>
  </si>
  <si>
    <t>ΣΕΥΠ</t>
  </si>
  <si>
    <t>Δ1</t>
  </si>
  <si>
    <t>ΔΟΜΙΚΟΙ</t>
  </si>
  <si>
    <t>ΕΠΠ</t>
  </si>
  <si>
    <t>ΗΛΕΚΤΡ</t>
  </si>
  <si>
    <t>ΜΗΧΑΝΟΛ.</t>
  </si>
  <si>
    <t>Δ2</t>
  </si>
  <si>
    <t>ΤΠ</t>
  </si>
  <si>
    <t>Δ3</t>
  </si>
  <si>
    <t>Δ4</t>
  </si>
  <si>
    <t>ΤΑ</t>
  </si>
  <si>
    <t>Δ5</t>
  </si>
  <si>
    <t>ΕΠΙΤΗΡΗΣΕΙΣ</t>
  </si>
  <si>
    <t>ΕΙΣΗΓΗΣΕΙΣ</t>
  </si>
  <si>
    <t>ΩΡΕΣ ΠΟΥ ΠΡΕΠΕΙ ΜΕΙΟΝ ΤΙΣ ΕΙΣΗΓΗΣΕΙΣ</t>
  </si>
  <si>
    <t>ΒΑΘΜΙΔΑ</t>
  </si>
  <si>
    <t>ΩΡΕΣ/ ΕΒΔΟΜΑΔΑ</t>
  </si>
  <si>
    <t>ΜΕΙΩΣΕΙΣ</t>
  </si>
  <si>
    <t>ΩΡΕΣ/ ΕΒΔΟΜΑΔΑ ΜΕ ΜΕΙΩΣΕΙΣ</t>
  </si>
  <si>
    <t>ΣΥΝΟΛΟ ΩΡΩΝ</t>
  </si>
  <si>
    <t>ΩΡΕΣ ΕΠΙΤΗΡΗΣΕΩΝ</t>
  </si>
  <si>
    <t>ΔΙΑΦΟΡΑ</t>
  </si>
  <si>
    <t>Tπ</t>
  </si>
  <si>
    <t>Τα</t>
  </si>
  <si>
    <t>Κ</t>
  </si>
  <si>
    <t>ΑΚΟΥΜΙΑΝΑΚΗΣ ΔΗΜΟΣΘΕΝΗΣ</t>
  </si>
  <si>
    <t>ΕΦ</t>
  </si>
  <si>
    <t>ΑΙΒΑΛΗΣ ΚΩΣΤΑΣ</t>
  </si>
  <si>
    <t>ΕΤΠ</t>
  </si>
  <si>
    <t>ΕΠ</t>
  </si>
  <si>
    <t>ΒΙΔΑΚΗΣ ΝΙΚΟΛΑΟΣ</t>
  </si>
  <si>
    <t>ΔΡΑΚΟΥΛΑΚΗΣ ΣΤΕΛΙΟΣ</t>
  </si>
  <si>
    <t>ΚΟΡΝΑΡΟΣ ΓΙΩΡΓΟΣ</t>
  </si>
  <si>
    <t>ΑΝ</t>
  </si>
  <si>
    <t>ΜΑΝΙΦΑΒΑΣ ΧΑΡΑΛΑΜΠΟΣ</t>
  </si>
  <si>
    <t>ΜΑΡΑΚΑΚΗΣ ΜΑΝΟΛΗΣ</t>
  </si>
  <si>
    <t>ΞΕΖΩΝΑΚΗΣ ΓΙΑΝΝΗΣ</t>
  </si>
  <si>
    <t>ΠΑΛΛΗΣ ΕΥΑΓΓΕΛΟΣ</t>
  </si>
  <si>
    <t>ΠΑΝΑΓΙΩΤΑΚΗΣ ΣΠΥΡΟΣ</t>
  </si>
  <si>
    <t>ΠΑΠΑΔΑΚΗΣ ΝΙΚΟΛΑΟΣ</t>
  </si>
  <si>
    <t>ΠΑΠΑΔΟΥΡΑΚΗΣ ΓΙΩΡΓΟΣ</t>
  </si>
  <si>
    <t>ΠΑΧΟΥΛΑΚΗΣ ΓΙΑΝΝΗΣ</t>
  </si>
  <si>
    <t>ΤΣΙΚΝΑΚΗΣ ΜΑΝΟΛΗΣ</t>
  </si>
  <si>
    <t>ΚΡΥΟΒΡΥΣΑΝΑΚΗ ΜΑΡΙΑ</t>
  </si>
  <si>
    <t>ΠΑΝΑΓΙΩΤΑΚΗΣ</t>
  </si>
  <si>
    <t>ΣΠΑΝΑΚΗΣ</t>
  </si>
  <si>
    <t>ΠΛΗΘΟΣ ΕΠΙΤΗΡΗΤΩΝ</t>
  </si>
  <si>
    <t>ΕΠΙΤΗΡΗΤΕΣ ΑΝΑ ΗΜΕΡΑ</t>
  </si>
  <si>
    <t>A/A</t>
  </si>
  <si>
    <t>ΓΡΑΜΜΑΤΙΚΑΚΗΣ ΜΙΛΤΙΑΔΗΣ</t>
  </si>
  <si>
    <t>ΦΡΑΓΚΟΠΟΥΛΟΥ ΠΑΡΑΣΚΕΥΗ</t>
  </si>
  <si>
    <t>ΣΤΡΑΤΑΚΗΣ ΔΗΜΗΤΡΙΟΣ</t>
  </si>
  <si>
    <t>ΜΑΛΑΜΟΣ ΑΘΑΝΑΣΙΟΣ</t>
  </si>
  <si>
    <t>ΚΑΡΑΓΙΑΝΝΑΚΗΣ ΔΗΜΗΤΡΙΟΣ</t>
  </si>
  <si>
    <t>ΜΑΡΑΚΑΚΗΣ</t>
  </si>
  <si>
    <t>ΒΛΗΣΙΔΗΣ</t>
  </si>
  <si>
    <t>Εγγεγραμμένοι</t>
  </si>
  <si>
    <t>ΥΠΟΤΡΟΦΟΙ</t>
  </si>
  <si>
    <t>ΩΡΟΜΙΣΘΙΟΙ</t>
  </si>
  <si>
    <t>ΟΝΟΜΑΤΑ ΜΟΝΙΜΩΝ</t>
  </si>
  <si>
    <t>ΚΩΔΙΚΟΣ</t>
  </si>
  <si>
    <t>ΠΑΠΑΔΟΥΡΑΚΗΣ ΓΕΩΡΓΙΟΣ</t>
  </si>
  <si>
    <t>ΞΕΖΩΝΑΚΗΣ ΙΩΑΝΝΗΣ</t>
  </si>
  <si>
    <t>ΚΟΡΝΑΡΟΣ ΓΕΩΡΓΙΟΣ</t>
  </si>
  <si>
    <t>ΠΑΧΟΥΛΑΚΗΣ ΙΩΑΝΝΗΣ</t>
  </si>
  <si>
    <t>ΤΣΙΚΝΑΚΗΣ ΕΜΜΑΝΟΥΗΛ</t>
  </si>
  <si>
    <t>ΓΡΑΜΜΑΤΕΙΑ</t>
  </si>
  <si>
    <t>ΑΠΑΙΤΗΣΕΙΣ ΣΕ ΕΠΙΤΗΡΗΤΕΣ/ΒΑΡΔΙΑ</t>
  </si>
  <si>
    <t>ΠΑΥΛΑΚΗΣ</t>
  </si>
  <si>
    <t>ΜΙΑΟΥΔΑΚΗΣ</t>
  </si>
  <si>
    <t>ΚΑΛΟΓΙΑΝΝΑΚΗΣ</t>
  </si>
  <si>
    <t>ΜΠΟΥΡΔΕΝΑ</t>
  </si>
  <si>
    <t>ΤΠ10Κ2</t>
  </si>
  <si>
    <t>ΤΠ10Κ4</t>
  </si>
  <si>
    <t>ΤΠ10Κ1</t>
  </si>
  <si>
    <t>ΤΠ10Κ5</t>
  </si>
  <si>
    <t>ΤΠ10Κ6</t>
  </si>
  <si>
    <t>ΤΠ20Κ1</t>
  </si>
  <si>
    <t>ΤΠ20Κ3</t>
  </si>
  <si>
    <t>ΤΠ20Κ2</t>
  </si>
  <si>
    <t>ΤΠ20Κ4</t>
  </si>
  <si>
    <t>ΤΠ20Κ5</t>
  </si>
  <si>
    <t>ΤΠ20Κ6</t>
  </si>
  <si>
    <t>ΑΚΑΔΗΜΑΙΚΟΣ ΥΠΕΥΘΥΝΟΣ</t>
  </si>
  <si>
    <t>ΠΑΝΑΓΙΩΤΑΚΗΣ ΣΠΥΡΙΔΩΝ</t>
  </si>
  <si>
    <t>ΤΠ30Κ1</t>
  </si>
  <si>
    <t>ΤΠ30Κ2</t>
  </si>
  <si>
    <t>ΤΠ30Κ3</t>
  </si>
  <si>
    <t>ΤΠ30Κ4</t>
  </si>
  <si>
    <t>ΤΠ30Κ5</t>
  </si>
  <si>
    <t>ΤΠ30Κ6</t>
  </si>
  <si>
    <t>ΦΡΑΓΚΟΠΟΥΛΟΥ</t>
  </si>
  <si>
    <t>ΚΑΡΑΓΙΑΝΝΑΚΗΣ</t>
  </si>
  <si>
    <t xml:space="preserve">ΠΑΥΛΑΚΗΣ </t>
  </si>
  <si>
    <t>ΤΠ40Κ1</t>
  </si>
  <si>
    <t>ΤΠ40Κ2</t>
  </si>
  <si>
    <t>ΤΠ40Κ3</t>
  </si>
  <si>
    <t>ΤΠ40Κ4</t>
  </si>
  <si>
    <t>ΤΠ40Κ5</t>
  </si>
  <si>
    <t>ΤΠ40Κ6</t>
  </si>
  <si>
    <t>ΤΠ50Δ2</t>
  </si>
  <si>
    <t>ΤΠ50Δ3</t>
  </si>
  <si>
    <t>ΤΠ50Δ4</t>
  </si>
  <si>
    <t>ΤΠ50Δ5</t>
  </si>
  <si>
    <t>ΤΠ50Λ2</t>
  </si>
  <si>
    <t>ΤΠ50Λ3</t>
  </si>
  <si>
    <t>ΜΑΡΑΚΑΚΗΣ ΕΜΜΑΝΟΥΗΛ</t>
  </si>
  <si>
    <t>ΤΠ50Λ5</t>
  </si>
  <si>
    <t>ΤΠ50Λ4</t>
  </si>
  <si>
    <t>ΤΠ50Υ1</t>
  </si>
  <si>
    <t>ΤΠ50Υ2</t>
  </si>
  <si>
    <t>ΤΠ50Υ3</t>
  </si>
  <si>
    <t>ΤΡΙΑΝΑΤΑΦΥΛΛΙΔΗΣ ΓΕΩΡΓΙΟΣ</t>
  </si>
  <si>
    <t>ΤΠ50Υ4</t>
  </si>
  <si>
    <t>ΤΠ50Υ5</t>
  </si>
  <si>
    <t>ΑΙΒΑΛΗΣ</t>
  </si>
  <si>
    <t>ΤΠ70Δ1</t>
  </si>
  <si>
    <t>ΤΠ70Δ3</t>
  </si>
  <si>
    <t>ΤΠ70Δ2</t>
  </si>
  <si>
    <t>ΤΠ70Λ2</t>
  </si>
  <si>
    <t>ΤΠ70Λ5</t>
  </si>
  <si>
    <t>ΤΠ70Λ1</t>
  </si>
  <si>
    <t>ΤΠ70Λ4</t>
  </si>
  <si>
    <t>ΤΠ70Υ1</t>
  </si>
  <si>
    <t>ΤΠ70Υ2</t>
  </si>
  <si>
    <t>ΤΠ60Λ1</t>
  </si>
  <si>
    <t>ΤΠ60Λ2</t>
  </si>
  <si>
    <t>ΤΠ60Λ3</t>
  </si>
  <si>
    <t>ΤΠ60Λ4</t>
  </si>
  <si>
    <t>ΤΠ60Λ5</t>
  </si>
  <si>
    <t>ΑΙΒΑΛΗΣ ΚΩΝΣΤΑΝΤΙΝΟΣ</t>
  </si>
  <si>
    <t>ΤΠ60Υ1</t>
  </si>
  <si>
    <t>ΤΠ60Υ3</t>
  </si>
  <si>
    <t>ΚΟΡΝΑΡΟΣ ΚΕΩΡΓΙΟΣ</t>
  </si>
  <si>
    <t>ΤΠ60Δ1</t>
  </si>
  <si>
    <t>ΙΣΤΟΡΙΑ ΤΗΣ ΠΛΗΡΟΦΟΡΙΚΗΣ</t>
  </si>
  <si>
    <t>ΤΠΠ001 ΞΕΝΗ ΓΛΩΣΣΑ Ι</t>
  </si>
  <si>
    <t>ΤΠΠ003 Ξένη Γλώσσα ΙΙ</t>
  </si>
  <si>
    <t>ΤΠΠ005 ΞΕΝΗ ΓΛΩΣΣΑ ΙΙI</t>
  </si>
  <si>
    <t xml:space="preserve">ΤΣΙΚΝΑΚΗΣ </t>
  </si>
  <si>
    <t>Κ28</t>
  </si>
  <si>
    <t>K28</t>
  </si>
  <si>
    <t>ΤΠ60Δ2</t>
  </si>
  <si>
    <t>ΤΠ60Δ3</t>
  </si>
  <si>
    <t>ΠΑΝΑΓΙΩΤΑΚΗΣ ΒΛΗΣΙΔΗΣ</t>
  </si>
  <si>
    <t>ΠΛΗΘΟΣ ΜΑΘΗΜΑΤΩΝ</t>
  </si>
  <si>
    <t>ΠΟΣΟΣΤΟ ΜΕΙΩΣΕΙΣ</t>
  </si>
  <si>
    <t>ΩΡ</t>
  </si>
  <si>
    <t>ΥΠ</t>
  </si>
  <si>
    <t>Δ1=8:15-10:15,  Δ2=10:30-12:30,  Δ3=12:45-14:45, Δ4=15:00-17:00,  Δ5=17:15-19:15</t>
  </si>
  <si>
    <t>ΝΙΚΟΛΟΥΔΑΚΗΣ</t>
  </si>
  <si>
    <t>ΑΤΣΑΛΑΚΗ</t>
  </si>
  <si>
    <t>ΠΙΤΣΙΛΑΔΗ</t>
  </si>
  <si>
    <t>ΤΣΙΛΙΔΗ</t>
  </si>
  <si>
    <t>ΧΟΥΛΙΑΡΑΣ</t>
  </si>
  <si>
    <t>ΔΕΛΗΓΙΑΝΝΗΣ</t>
  </si>
  <si>
    <t xml:space="preserve">ΣΤΑΘΑΚΗ </t>
  </si>
  <si>
    <t xml:space="preserve">ΚΑΤΡΙΝΗ </t>
  </si>
  <si>
    <t>ΠΑΠΑΔΑΚΗΣ ΧΑΡ</t>
  </si>
  <si>
    <t>ΒΑΛΣΑΜΑΚΗΣ</t>
  </si>
  <si>
    <t>ΤΣΑΓΚΑΡΑΚΗΣ</t>
  </si>
  <si>
    <t>ΓΡΑΜΜΑΤΙΚΑΚΗΣ</t>
  </si>
  <si>
    <t>ΑΚΟΥΜΙΑΝΑΚΗΣ</t>
  </si>
  <si>
    <t>ΤΣΙΚΝΑΚΗΣ</t>
  </si>
  <si>
    <t>ΠΑΠΑΔΟΥΡΑΚΗΣ</t>
  </si>
  <si>
    <t>ΜΑΡΙΑΣ</t>
  </si>
  <si>
    <t>ΠΑΠΑΔΑΚΗΣ ΝΙΚ.</t>
  </si>
  <si>
    <t>ΦΑΣΟΥΛΑΣ</t>
  </si>
  <si>
    <t>ΠΑΠΑΔΑΚΗΣ ΝΙΚ</t>
  </si>
  <si>
    <t xml:space="preserve">ΠΑΛΛΗΣ </t>
  </si>
  <si>
    <t xml:space="preserve">ΣΤΡΑΤΑΚΗΣ </t>
  </si>
  <si>
    <t>ΠΙΘΑΝΟΤΗΤΕΣ ΚΑΙ ΣΤΑΤΙΣΤΙΚΗ</t>
  </si>
  <si>
    <t>ΣΤΑΜΑΤΑΚΗΣ</t>
  </si>
  <si>
    <t>ΤΣΑΜΗΣ</t>
  </si>
  <si>
    <t>ΚΑΛΟΧΡΙΣΤΙΑΝΑΚΗΣ</t>
  </si>
  <si>
    <t>ΓΙΑΝΝΑΚΑΚΗΣ</t>
  </si>
  <si>
    <t>ΠΑΠΑΚΩΝΣΤΑΝΤΙΝΟΥ</t>
  </si>
  <si>
    <t>ΜΑΤΘΑΙΟΥ</t>
  </si>
  <si>
    <t>ΒΑΖΑΚΟΠΟΥΛΟΥ</t>
  </si>
  <si>
    <t>ΚΡΑΣΑΔΑΚΗΣ</t>
  </si>
  <si>
    <t>ΘΕΟΔΟΡΑΚΟΠΟΥΛΟΥ</t>
  </si>
  <si>
    <t>ΠΕΤΡΟΥΓΑΚΗΣ</t>
  </si>
  <si>
    <t>ΒΑΒΟΥΛΑΣ</t>
  </si>
  <si>
    <t>ΧΕΙΜΕΡΙΝΟ ΕΙΣΗΓΗΣΗ</t>
  </si>
  <si>
    <t>ΕΠΙΣΚΕΠΤΗΣ ΚΑΘΗΓΗΤΗΣ</t>
  </si>
  <si>
    <t>ΥΠΟΨΗΦΙΟΙ</t>
  </si>
  <si>
    <t>ΥΠΟΔΕΙΞΗ ΕΙΣΗΓΗΤΗ</t>
  </si>
  <si>
    <t>ΒΑΡΔΙΑ</t>
  </si>
  <si>
    <t>ΑΙΘΟΥΣΕΣ</t>
  </si>
  <si>
    <t>1-ΦΥΣΙΚΗ</t>
  </si>
  <si>
    <t>1-ΣΥΓΧΡΟΝΑ ΘΕΜΑΤΑ ΠΛΗΡΟΦΟΡΙΚΗΣ</t>
  </si>
  <si>
    <t>1-ΨΗΦΙΑΚΗ ΣΧΕΔΙΑΣΗ</t>
  </si>
  <si>
    <t>1-ΠΡΟΓΡΑΜΜΑΤΙΣΜΟΣ</t>
  </si>
  <si>
    <t>1-ΑΠΕΙΡΟΣΤΙΚΟΣ ΛΟΓΙΣΜΟΣ Ι</t>
  </si>
  <si>
    <t>1-ΠΑΙΔΑΓΩΓΙΚΑ</t>
  </si>
  <si>
    <t>2-ΜΙΚΡΟΗΛΕΚΤΡΟΝΙΚΗ</t>
  </si>
  <si>
    <t>2-ΑΡΧΙΤΕΚΤΟΝΙΚΗ ΥΠΟΛΟΓΙΣΤΩΝ</t>
  </si>
  <si>
    <t>2-ΕΙΣΑΓΩΓΗ ΣΤΙΣ ΤΗΛΕΠΙΚΟΙΝΩΝΙΕΣ</t>
  </si>
  <si>
    <t>2-ΔΟΜΕΣ ΔΕΔΟΜΕΝΩΝ</t>
  </si>
  <si>
    <t xml:space="preserve"> 2-ΔΙΑΚΡΙΤΑ ΜΑΘΗΜΑΤΙΚΑ</t>
  </si>
  <si>
    <t>2-ΟΙΚΟΝΟΜΊΑ, ΚΑΙΝΟΤΟΜΙΑ ΚΑΙ ΔΙΑΔΙΚΤΥΟ</t>
  </si>
  <si>
    <t>3-ΛΕΙΤΟΥΡΓΙΚΑ ΣΥΣΤΗΜΑΤΑ</t>
  </si>
  <si>
    <t>3-ΒΑΣΕΙΣ ΔΕΔΟΜΕΝΩΝ</t>
  </si>
  <si>
    <t>3-ΨΗΦΙΑΚΕΣ ΕΠΙΚΟΙΝΩΝΙΕΣ</t>
  </si>
  <si>
    <t>3-ΑΛΓΟΡΙΘΜΟΙ</t>
  </si>
  <si>
    <t>3-ΕΦΑΡΜΟΣΜΕΝΑ ΜΑΘΗΜΑΤΙΚΑ</t>
  </si>
  <si>
    <t>3-ΟΡΟΛΟΓΙΑ ΚΑΙ ΤΕΧΝΙΚΗ ΣΥΓΓΡΑΦΗ</t>
  </si>
  <si>
    <t>4-ΨΗΦΙΑΚΗ ΕΠΕΞΕΡΓΑΣΙΑ ΣΗΜΑΤΟΣ</t>
  </si>
  <si>
    <t>4-ΘΕΜΑΤΑ ΠΡΟΓΡΑΜΜΑΤΙΣΜΟΥ ΔΙΑΔΙΚΤΥΟΥ</t>
  </si>
  <si>
    <t>4-ΑΡΙΘΜΗΤΙΚΗ ΓΡΑΜΜΙΚΗ ΑΛΓΕΒΡΑ</t>
  </si>
  <si>
    <t>5Δ-ΔΟΜΕΣ ΜΕΤΑΔΟΣΗΣ</t>
  </si>
  <si>
    <t>5Δ-ΤΕΧΝΟΛΟΓΙΑ ΠΟΛΥΜΕΣΩΝ</t>
  </si>
  <si>
    <t>5Δ-ΔΟΡΥΦΟΡΙΚΕΣ ΕΠΙΚΟΙΝΩΝΙΕΣ</t>
  </si>
  <si>
    <t>5Δ-Αρχές Ψηφιακής Τηλεόρασης</t>
  </si>
  <si>
    <t>5Λ-ΛΟΓΙΚΟΣ ΠΡΟΓΡΑΜΜΑΤΙΣΜΟΣ</t>
  </si>
  <si>
    <t>5Λ-ΟΠΤΙΚΟΠΟΙΗΣΗ ΔΕΔΟΜΕΝΩΝ/ ΠΛΗΡΟΦΟΡΙΩΝ</t>
  </si>
  <si>
    <t>5Λ-ΓΛΩΣΣΕΣ ΠΡΟΓΡΑΜΜΑΤΙΣΜΟΥ</t>
  </si>
  <si>
    <t>5Υ-ΓΡΑΦΙΚΗ</t>
  </si>
  <si>
    <t>5Υ-ΨΗΦΙΑΚΗ ΕΠΕΞΕΡΓΑΣΙΑ ΕΙΚΟΝΑΣ</t>
  </si>
  <si>
    <t>5Υ-ΕΙΣΑΓΩΓΗ ΣΤΗ ΡΟΜΠΟΤΙΚΗ</t>
  </si>
  <si>
    <t>5Υ-ΜΗΧΑΝΙΚΗ ΜΑΘΗΣΗ ΚΑΙ ΕΞΟΡΥΞΗ ΓΝΩΣΗΣ</t>
  </si>
  <si>
    <t>6Δ-ΔΙΚΤΥΑ ΥΠΟΛΟΓΙΣΤΩΝ ΙΙ</t>
  </si>
  <si>
    <t>6Λ-ΠΡΟΗΓΜΕΝΑ ΘΕΜΑΤΑ ΒΑΣΕΩΝ ΔΕΔΟΜΕΝΩΝ</t>
  </si>
  <si>
    <t>6Λ-ΔΙΑΧΕΙΡΙΣΗ ΕΡΓΩΝ ΠΛΗΡΟΦΟΡΙΚΗΣ</t>
  </si>
  <si>
    <t>6Λ-ΒΙΟΠΛΗΡΟΦΟΡΙΚΗ ΚΑΙ ΠΡΟΣΟΜΟΙΩΣΗ ΦΥΣΙΟΛΟΓΙΚΩΝ ΣΥΣΤΗΜΑΤΩΝ</t>
  </si>
  <si>
    <t>6ΔΥ-ΤΕΧΝΟΛΟΓΙΑ ΠΑΙΓΝΙΩΝ</t>
  </si>
  <si>
    <t xml:space="preserve">6Υ-ΤΕΧΝΗΤΑ ΝΕΥΡΩΝΙΚΑ ΔΙΚΤΥΑ </t>
  </si>
  <si>
    <t>6Υ-ΛΟΓΙΣΜΙΚΟ ΜΙΚΡΟΥΠΟΛΟΓΙΣΤΩΝ/ ΕΝΣΩΜΑΤΩΜΕΝΩΝ ΣΥΣΤΗΜΑΤΩΝ</t>
  </si>
  <si>
    <t>7Δ-ΔΙΚΤΥΑ ΚΙΝΗΤΩΝ &amp; ΠΡΟΣΩΠΙΚΩΝ ΕΠΙΚΟΙΝΩΝΙΩΝ</t>
  </si>
  <si>
    <t>7Δ-ΑΣΦΑΛΕΙΑ ΔΙΚΤΥΩΝ</t>
  </si>
  <si>
    <t>7Δ-ΚΑΤΑΝΕΜΗΜΕΝΑ ΣΥΣΤΗΜΑΤΑ ΚΑΙ ΥΠΟΛΟΓΙΣΤΙΚΑ ΝΕΦΗ</t>
  </si>
  <si>
    <t>7Λ-ΣΥΣΤΗΜΑΤΑ ΓΝΩΣΗΣ</t>
  </si>
  <si>
    <t>7Λ-ΔΙΕΠΑΦΗ ΧΡΗΣΤΗ ΥΠΟΛΟΓΙΣΤΗ</t>
  </si>
  <si>
    <t>7Λ-ΨΗΦΙΑΚΗ ΤΕΧΝΟΛΟΓΙΑ ΚΑΙ ΕΦΑΡΜΟΓΕΣ ΣΤΗ ΜΗΧΑΝΙΚΗ</t>
  </si>
  <si>
    <t>7Υ-ΕΝΣΩΜΑΤΩΜΕΝΑ ΣΥΣΤΗΜΑΤΑ</t>
  </si>
  <si>
    <t>7ΛΥ-ΑΣΦΑΛΕΙΑ ΠΛΗΡΟΦΟΡΙΑΚΩΝ ΣΥΣΤΗΜΑΤΩΝ</t>
  </si>
  <si>
    <t>ΤΠ10Κ3</t>
  </si>
  <si>
    <t>ΤΠ50Δ1Λ1</t>
  </si>
  <si>
    <t>4-ΔΙΚΤΥΑ ΥΠΟΛΟΓΙΣΤΩΝ</t>
  </si>
  <si>
    <t>4-ΔΙΔΑΚΤΙΚΗ ΠΛΗΡΟΦΟΡΙΚΗΣ</t>
  </si>
  <si>
    <t>5ΔΛ-ΠΟΛΥΜΕΣΙΚΕΣ ΥΠΗΡΕΣΙΕΣ ΣΤΗΝ ΥΓΕΙΑ</t>
  </si>
  <si>
    <t>5Υ-ΑΝΑΓΝΩΡΙΣΗ ΠΡΟΤΥΠΩΝ</t>
  </si>
  <si>
    <t>6Δ-ΑΣΥΡΜΑΤΑ ΔΙΚΤΥΑ</t>
  </si>
  <si>
    <t>6Δ-ΑΝΑΠΤΥΞΗ ΕΦΑΡΜΟΓΩΝ ΠΟΛΥΜΕΣΩΝ</t>
  </si>
  <si>
    <t>6ΔΥ-ΠΑΡΑΛΛΗΛΗ ΕΠΕΞΕΡΓΑΣΙΑ-ΠΑΡΑΛΛΗΛΑ ΣΥΣΤΗΜΑΤΑ</t>
  </si>
  <si>
    <t>6Λ-ΤΕΧΝΗΤΗ ΝΟΗΜΟΣΥΝΗ</t>
  </si>
  <si>
    <t>7Υ-ΤΕΧΝΗΤΗ ΟΡΑΣΗ</t>
  </si>
  <si>
    <t>7ΔΥ-ΒΙΟΜΗΧΑΝΙΚΟΙ ΑΥΤΟΜΑΤΙΣΜΟΙ</t>
  </si>
  <si>
    <t>7ΔΥ-ΔΙΑΔΙΚΤΥΑΚΑ ΠΟΛΥΜΕΣΑ ΚΑΙ ΓΡΑΦΙΚΑ</t>
  </si>
  <si>
    <t>5Λ-ΠΡΟΣΧ. ΑΝΤΙΚΕΙΜΕΝΟΣΤΡΑΦΗΣ &amp; ΕΥΕΛΙΚΤΟΣ ΠΡΟΓΡΑΜΜΑΤΙΣΜΟΣ</t>
  </si>
  <si>
    <t>6Λ-ΣΥΣΤΗΜΑΤΑ ΑΞΙΟΛΟΓΙΣΗΣ ΔΙΑΔΙΚΤΥΑΚΩΝ ΕΦΑΡΜΟΓΩΝ</t>
  </si>
  <si>
    <t>ΤΠ60Δ4Υ4</t>
  </si>
  <si>
    <t>ΤΠ60Δ5Υ5</t>
  </si>
  <si>
    <t>ΤΠ60Υ2</t>
  </si>
  <si>
    <t xml:space="preserve">ΓΡΑΜΜΑΤΙΚΑΚΗΣ </t>
  </si>
  <si>
    <t>ΤΠ70Δ4Υ3</t>
  </si>
  <si>
    <t>ΤΠ70Λ3Υ4</t>
  </si>
  <si>
    <t>ΤΠ70Δ5Υ5</t>
  </si>
  <si>
    <t>7Λ-ΔΙΑΧΕΙΡΙΣΗ ΚΑΙ ΑΝΑΠΤΥΞΗ ΕΠΙΧΕΙΜΑΤΙΚΩΝ ΠΛΗΡΟΦΟΡΙΑΚΩΝ ΣΥΣΤΗΜΑΤΩΝ ΚΑΙ ΡΟΩΝ</t>
  </si>
  <si>
    <t>ΗΜΕΡΟΜΗΝΙΑ</t>
  </si>
  <si>
    <t>4-ΑΡΧΕΣ ΤΕΧΝΟΛΟΓΙΑΣ ΛΟΓΙΣΜΙΚΟΥ</t>
  </si>
  <si>
    <t>OXI</t>
  </si>
  <si>
    <t>6Υ-ΑΡΧΙΤΕΚΤΟΝΙΚΗ ΜΕ ΠΡΟΓΡΑΜΜΑΤΙΖΟΜΕΝΗ ΛΟΓΙΚΗ FPGAs</t>
  </si>
  <si>
    <r>
      <rPr>
        <b/>
        <sz val="26"/>
        <rFont val="Calibri"/>
        <family val="2"/>
        <charset val="161"/>
      </rPr>
      <t>1</t>
    </r>
    <r>
      <rPr>
        <b/>
        <sz val="18"/>
        <rFont val="Calibri"/>
        <family val="2"/>
        <charset val="161"/>
      </rPr>
      <t>ΕΞΑΜΗΝΟ</t>
    </r>
  </si>
  <si>
    <r>
      <rPr>
        <b/>
        <sz val="28"/>
        <rFont val="Calibri"/>
        <family val="2"/>
        <charset val="161"/>
      </rPr>
      <t>2</t>
    </r>
    <r>
      <rPr>
        <b/>
        <sz val="18"/>
        <rFont val="Calibri"/>
        <family val="2"/>
        <charset val="161"/>
      </rPr>
      <t>ΕΞΑΜΗΝΟ</t>
    </r>
  </si>
  <si>
    <r>
      <rPr>
        <b/>
        <sz val="28"/>
        <rFont val="Times New Roman"/>
        <family val="1"/>
        <charset val="161"/>
      </rPr>
      <t>3</t>
    </r>
    <r>
      <rPr>
        <b/>
        <sz val="16"/>
        <rFont val="Times New Roman"/>
        <family val="1"/>
        <charset val="161"/>
      </rPr>
      <t>ΕΞΑΜΗΝΟ</t>
    </r>
  </si>
  <si>
    <r>
      <rPr>
        <b/>
        <sz val="28"/>
        <rFont val="Arial"/>
        <family val="2"/>
        <charset val="161"/>
      </rPr>
      <t>4</t>
    </r>
    <r>
      <rPr>
        <b/>
        <sz val="16"/>
        <rFont val="Arial"/>
        <family val="2"/>
        <charset val="161"/>
      </rPr>
      <t>ΕΞΑΜΗΝΟ</t>
    </r>
  </si>
  <si>
    <r>
      <rPr>
        <b/>
        <sz val="28"/>
        <rFont val="Arial"/>
        <family val="2"/>
        <charset val="161"/>
      </rPr>
      <t>5</t>
    </r>
    <r>
      <rPr>
        <b/>
        <sz val="16"/>
        <rFont val="Arial"/>
        <family val="2"/>
        <charset val="161"/>
      </rPr>
      <t>ΕΞΑΜΗΝΟ</t>
    </r>
  </si>
  <si>
    <r>
      <t>6</t>
    </r>
    <r>
      <rPr>
        <b/>
        <sz val="16"/>
        <rFont val="Times New Roman"/>
        <family val="1"/>
        <charset val="161"/>
      </rPr>
      <t>ΕΞΑΜΗΝΟ</t>
    </r>
  </si>
  <si>
    <r>
      <rPr>
        <b/>
        <sz val="28"/>
        <rFont val="Arial"/>
        <family val="2"/>
        <charset val="161"/>
      </rPr>
      <t>7</t>
    </r>
    <r>
      <rPr>
        <b/>
        <sz val="16"/>
        <rFont val="Arial"/>
        <family val="2"/>
        <charset val="161"/>
      </rPr>
      <t>ΕΞΑΜΗΝΟ</t>
    </r>
  </si>
  <si>
    <t>511 / 383 / 360</t>
  </si>
  <si>
    <t>ΜΑΡΚΑΚΗΣ ΕΥΑΓΓΕΛΟΣ</t>
  </si>
  <si>
    <t>Εγγεγραμμένοι / ΧΩΡΗΤΙΚΟΤΗΤΑ ΑΙΘΟΥΣΩΝ (Εγγεγραμμένοι-25%)</t>
  </si>
  <si>
    <t>ΠΑΠΑΔΑΚΗΣ</t>
  </si>
</sst>
</file>

<file path=xl/styles.xml><?xml version="1.0" encoding="utf-8"?>
<styleSheet xmlns="http://schemas.openxmlformats.org/spreadsheetml/2006/main">
  <numFmts count="4">
    <numFmt numFmtId="164" formatCode="dddd\ d\-m\-yyyy"/>
    <numFmt numFmtId="165" formatCode="ddd\,\ d\ mmm\ yyyy"/>
    <numFmt numFmtId="166" formatCode="[$-F800]dddd\,\ mmmm\ dd\,\ yyyy"/>
    <numFmt numFmtId="167" formatCode="dddd\,\ d\ mmm\ yyyy"/>
  </numFmts>
  <fonts count="70"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11"/>
      <color indexed="8"/>
      <name val="Calibri"/>
      <family val="2"/>
      <charset val="161"/>
    </font>
    <font>
      <sz val="10"/>
      <name val="Arial"/>
      <family val="2"/>
      <charset val="161"/>
    </font>
    <font>
      <b/>
      <sz val="10"/>
      <name val="Arial"/>
      <family val="2"/>
      <charset val="161"/>
    </font>
    <font>
      <sz val="10"/>
      <name val="Arial"/>
      <family val="2"/>
      <charset val="161"/>
    </font>
    <font>
      <b/>
      <sz val="12"/>
      <name val="Arial"/>
      <family val="2"/>
      <charset val="161"/>
    </font>
    <font>
      <sz val="10"/>
      <name val="Arial Greek"/>
      <charset val="161"/>
    </font>
    <font>
      <b/>
      <sz val="10"/>
      <name val="Arial Greek"/>
      <family val="2"/>
      <charset val="161"/>
    </font>
    <font>
      <sz val="10"/>
      <color indexed="9"/>
      <name val="Arial Greek"/>
      <charset val="161"/>
    </font>
    <font>
      <b/>
      <sz val="8"/>
      <color indexed="81"/>
      <name val="Tahoma"/>
      <family val="2"/>
      <charset val="161"/>
    </font>
    <font>
      <b/>
      <sz val="11"/>
      <name val="Calibri"/>
      <family val="2"/>
      <charset val="161"/>
    </font>
    <font>
      <sz val="8"/>
      <name val="Calibri"/>
      <family val="2"/>
      <charset val="161"/>
    </font>
    <font>
      <b/>
      <sz val="10"/>
      <color indexed="9"/>
      <name val="Arial"/>
      <family val="2"/>
      <charset val="161"/>
    </font>
    <font>
      <sz val="10"/>
      <color indexed="10"/>
      <name val="Arial"/>
      <family val="2"/>
      <charset val="161"/>
    </font>
    <font>
      <b/>
      <sz val="11"/>
      <color indexed="8"/>
      <name val="Calibri"/>
      <family val="2"/>
      <charset val="161"/>
    </font>
    <font>
      <b/>
      <sz val="10"/>
      <color indexed="8"/>
      <name val="Arial Greek"/>
      <family val="2"/>
      <charset val="161"/>
    </font>
    <font>
      <sz val="10"/>
      <name val="Arial Greek"/>
      <family val="2"/>
      <charset val="161"/>
    </font>
    <font>
      <b/>
      <sz val="10"/>
      <color indexed="10"/>
      <name val="Arial"/>
      <family val="2"/>
      <charset val="161"/>
    </font>
    <font>
      <b/>
      <sz val="16"/>
      <color indexed="8"/>
      <name val="Calibri"/>
      <family val="2"/>
      <charset val="161"/>
    </font>
    <font>
      <sz val="12"/>
      <name val="Calibri"/>
      <family val="2"/>
      <charset val="161"/>
    </font>
    <font>
      <b/>
      <sz val="12"/>
      <name val="Arial Greek"/>
      <charset val="161"/>
    </font>
    <font>
      <b/>
      <sz val="12"/>
      <color indexed="9"/>
      <name val="Arial Greek"/>
      <charset val="161"/>
    </font>
    <font>
      <b/>
      <sz val="10"/>
      <color indexed="10"/>
      <name val="Arial"/>
      <family val="2"/>
      <charset val="161"/>
    </font>
    <font>
      <sz val="10"/>
      <color indexed="10"/>
      <name val="Arial"/>
      <family val="2"/>
      <charset val="161"/>
    </font>
    <font>
      <b/>
      <sz val="10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14"/>
      <color indexed="8"/>
      <name val="Segoe UI"/>
      <family val="2"/>
      <charset val="161"/>
    </font>
    <font>
      <sz val="10"/>
      <color indexed="10"/>
      <name val="Arial"/>
      <family val="2"/>
      <charset val="161"/>
    </font>
    <font>
      <sz val="20"/>
      <name val="Arial"/>
      <family val="2"/>
      <charset val="161"/>
    </font>
    <font>
      <b/>
      <sz val="11"/>
      <color indexed="10"/>
      <name val="Calibri"/>
      <family val="2"/>
      <charset val="161"/>
    </font>
    <font>
      <sz val="11"/>
      <color indexed="10"/>
      <name val="Calibri"/>
      <family val="2"/>
      <charset val="161"/>
    </font>
    <font>
      <b/>
      <sz val="10"/>
      <color indexed="10"/>
      <name val="Arial"/>
      <family val="2"/>
      <charset val="161"/>
    </font>
    <font>
      <sz val="10"/>
      <color indexed="10"/>
      <name val="Arial"/>
      <family val="2"/>
      <charset val="161"/>
    </font>
    <font>
      <sz val="11"/>
      <name val="Calibri"/>
      <family val="2"/>
      <charset val="161"/>
    </font>
    <font>
      <b/>
      <sz val="11"/>
      <color indexed="8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indexed="8"/>
      <name val="Arial"/>
      <family val="2"/>
      <charset val="161"/>
    </font>
    <font>
      <sz val="10"/>
      <color indexed="8"/>
      <name val="Calibri"/>
      <family val="2"/>
      <charset val="161"/>
    </font>
    <font>
      <sz val="9"/>
      <color indexed="81"/>
      <name val="Tahoma"/>
      <family val="2"/>
      <charset val="161"/>
    </font>
    <font>
      <b/>
      <sz val="9"/>
      <color indexed="81"/>
      <name val="Tahoma"/>
      <family val="2"/>
      <charset val="161"/>
    </font>
    <font>
      <sz val="11"/>
      <color indexed="10"/>
      <name val="Calibri"/>
      <family val="2"/>
      <charset val="161"/>
    </font>
    <font>
      <sz val="11"/>
      <color indexed="10"/>
      <name val="Calibri"/>
      <family val="2"/>
      <charset val="161"/>
    </font>
    <font>
      <b/>
      <sz val="11"/>
      <color indexed="10"/>
      <name val="Calibri"/>
      <family val="2"/>
      <charset val="161"/>
    </font>
    <font>
      <sz val="18"/>
      <name val="Calibri"/>
      <family val="2"/>
      <charset val="161"/>
    </font>
    <font>
      <b/>
      <sz val="14"/>
      <name val="Times New Roman"/>
      <family val="1"/>
      <charset val="161"/>
    </font>
    <font>
      <b/>
      <sz val="14"/>
      <name val="Arial"/>
      <family val="2"/>
      <charset val="161"/>
    </font>
    <font>
      <sz val="14"/>
      <name val="Calibri"/>
      <family val="2"/>
      <charset val="161"/>
    </font>
    <font>
      <b/>
      <sz val="12"/>
      <name val="Times New Roman"/>
      <family val="1"/>
      <charset val="161"/>
    </font>
    <font>
      <b/>
      <sz val="12"/>
      <name val="Calibri"/>
      <family val="2"/>
      <charset val="161"/>
    </font>
    <font>
      <b/>
      <sz val="26"/>
      <name val="Calibri"/>
      <family val="2"/>
      <charset val="161"/>
    </font>
    <font>
      <b/>
      <sz val="18"/>
      <name val="Calibri"/>
      <family val="2"/>
      <charset val="161"/>
    </font>
    <font>
      <sz val="12"/>
      <name val="Arial"/>
      <family val="2"/>
      <charset val="161"/>
    </font>
    <font>
      <sz val="12"/>
      <name val="Times New Roman"/>
      <family val="1"/>
      <charset val="161"/>
    </font>
    <font>
      <b/>
      <sz val="28"/>
      <name val="Calibri"/>
      <family val="2"/>
      <charset val="161"/>
    </font>
    <font>
      <b/>
      <sz val="28"/>
      <name val="Times New Roman"/>
      <family val="1"/>
      <charset val="161"/>
    </font>
    <font>
      <b/>
      <sz val="16"/>
      <name val="Times New Roman"/>
      <family val="1"/>
      <charset val="161"/>
    </font>
    <font>
      <b/>
      <sz val="28"/>
      <name val="Arial"/>
      <family val="2"/>
      <charset val="161"/>
    </font>
    <font>
      <b/>
      <sz val="16"/>
      <name val="Arial"/>
      <family val="2"/>
      <charset val="161"/>
    </font>
    <font>
      <sz val="11"/>
      <name val="Arial"/>
      <family val="2"/>
      <charset val="161"/>
    </font>
    <font>
      <b/>
      <u/>
      <sz val="26"/>
      <name val="Calibri"/>
      <family val="2"/>
      <charset val="161"/>
    </font>
    <font>
      <sz val="11"/>
      <name val="Calibri"/>
      <family val="2"/>
      <charset val="161"/>
    </font>
    <font>
      <sz val="16"/>
      <name val="Calibri"/>
      <family val="2"/>
      <charset val="161"/>
    </font>
    <font>
      <sz val="11"/>
      <color rgb="FFFF0000"/>
      <name val="Calibri"/>
      <family val="2"/>
      <charset val="161"/>
    </font>
    <font>
      <sz val="18"/>
      <name val="Arial"/>
      <family val="2"/>
      <charset val="161"/>
    </font>
    <font>
      <b/>
      <sz val="18"/>
      <name val="Arial"/>
      <family val="2"/>
      <charset val="161"/>
    </font>
    <font>
      <sz val="11"/>
      <color theme="0"/>
      <name val="Calibri"/>
      <family val="2"/>
      <charset val="161"/>
    </font>
    <font>
      <sz val="10"/>
      <color rgb="FFFF0000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</fonts>
  <fills count="2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30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indexed="3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3" fillId="0" borderId="0"/>
    <xf numFmtId="0" fontId="7" fillId="0" borderId="0"/>
  </cellStyleXfs>
  <cellXfs count="368">
    <xf numFmtId="0" fontId="0" fillId="0" borderId="0" xfId="0"/>
    <xf numFmtId="0" fontId="5" fillId="2" borderId="1" xfId="2" applyFont="1" applyFill="1" applyBorder="1" applyAlignment="1">
      <alignment horizontal="center"/>
    </xf>
    <xf numFmtId="0" fontId="4" fillId="0" borderId="0" xfId="2" applyFont="1" applyAlignment="1">
      <alignment horizont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center" wrapText="1"/>
    </xf>
    <xf numFmtId="0" fontId="4" fillId="0" borderId="0" xfId="2" applyFont="1" applyFill="1" applyBorder="1" applyAlignment="1">
      <alignment horizontal="center"/>
    </xf>
    <xf numFmtId="0" fontId="8" fillId="0" borderId="2" xfId="3" applyFont="1" applyBorder="1" applyAlignment="1">
      <alignment horizontal="center" textRotation="90" wrapText="1"/>
    </xf>
    <xf numFmtId="0" fontId="8" fillId="0" borderId="3" xfId="3" applyFont="1" applyBorder="1" applyAlignment="1">
      <alignment horizontal="center" textRotation="90" wrapText="1"/>
    </xf>
    <xf numFmtId="0" fontId="9" fillId="0" borderId="0" xfId="3" applyFont="1"/>
    <xf numFmtId="0" fontId="7" fillId="0" borderId="0" xfId="3" applyFont="1"/>
    <xf numFmtId="0" fontId="7" fillId="3" borderId="1" xfId="3" applyFont="1" applyFill="1" applyBorder="1"/>
    <xf numFmtId="0" fontId="7" fillId="4" borderId="1" xfId="3" applyFont="1" applyFill="1" applyBorder="1" applyAlignment="1">
      <alignment horizontal="center"/>
    </xf>
    <xf numFmtId="0" fontId="7" fillId="0" borderId="1" xfId="3" applyFont="1" applyFill="1" applyBorder="1" applyAlignment="1">
      <alignment horizontal="left"/>
    </xf>
    <xf numFmtId="0" fontId="7" fillId="0" borderId="1" xfId="3" applyFont="1" applyFill="1" applyBorder="1" applyAlignment="1">
      <alignment horizontal="center"/>
    </xf>
    <xf numFmtId="0" fontId="7" fillId="5" borderId="1" xfId="3" applyFont="1" applyFill="1" applyBorder="1" applyAlignment="1">
      <alignment horizontal="center"/>
    </xf>
    <xf numFmtId="0" fontId="7" fillId="0" borderId="1" xfId="3" applyFont="1" applyBorder="1"/>
    <xf numFmtId="0" fontId="7" fillId="0" borderId="0" xfId="3" applyFont="1" applyAlignment="1">
      <alignment horizontal="left"/>
    </xf>
    <xf numFmtId="0" fontId="7" fillId="6" borderId="0" xfId="3" applyFont="1" applyFill="1"/>
    <xf numFmtId="0" fontId="7" fillId="6" borderId="4" xfId="3" applyFont="1" applyFill="1" applyBorder="1"/>
    <xf numFmtId="0" fontId="7" fillId="0" borderId="4" xfId="3" applyFont="1" applyBorder="1"/>
    <xf numFmtId="0" fontId="7" fillId="0" borderId="0" xfId="3" applyFont="1" applyAlignment="1">
      <alignment horizontal="right"/>
    </xf>
    <xf numFmtId="0" fontId="0" fillId="0" borderId="0" xfId="0" applyAlignment="1">
      <alignment horizontal="left"/>
    </xf>
    <xf numFmtId="0" fontId="9" fillId="0" borderId="5" xfId="3" applyFont="1" applyBorder="1"/>
    <xf numFmtId="0" fontId="4" fillId="3" borderId="1" xfId="1" applyFont="1" applyFill="1" applyBorder="1" applyAlignment="1">
      <alignment horizontal="left" vertical="top" wrapText="1"/>
    </xf>
    <xf numFmtId="0" fontId="3" fillId="0" borderId="0" xfId="2" applyFont="1"/>
    <xf numFmtId="0" fontId="3" fillId="0" borderId="0" xfId="2" applyFont="1" applyFill="1" applyBorder="1"/>
    <xf numFmtId="0" fontId="13" fillId="7" borderId="1" xfId="1" applyFont="1" applyFill="1" applyBorder="1" applyAlignment="1">
      <alignment horizontal="center" vertical="center" wrapText="1"/>
    </xf>
    <xf numFmtId="0" fontId="7" fillId="8" borderId="1" xfId="3" applyFont="1" applyFill="1" applyBorder="1"/>
    <xf numFmtId="0" fontId="8" fillId="8" borderId="3" xfId="3" applyFont="1" applyFill="1" applyBorder="1" applyAlignment="1">
      <alignment horizontal="center" textRotation="90" wrapText="1"/>
    </xf>
    <xf numFmtId="0" fontId="7" fillId="8" borderId="0" xfId="3" applyFont="1" applyFill="1"/>
    <xf numFmtId="0" fontId="4" fillId="9" borderId="1" xfId="3" applyFont="1" applyFill="1" applyBorder="1" applyAlignment="1">
      <alignment horizontal="left" vertical="center" wrapText="1"/>
    </xf>
    <xf numFmtId="0" fontId="3" fillId="9" borderId="0" xfId="2" applyFont="1" applyFill="1"/>
    <xf numFmtId="0" fontId="14" fillId="0" borderId="0" xfId="2" applyFont="1"/>
    <xf numFmtId="0" fontId="9" fillId="7" borderId="1" xfId="3" applyFont="1" applyFill="1" applyBorder="1" applyAlignment="1">
      <alignment horizontal="center" vertical="center"/>
    </xf>
    <xf numFmtId="0" fontId="17" fillId="3" borderId="1" xfId="3" applyFont="1" applyFill="1" applyBorder="1" applyAlignment="1">
      <alignment horizontal="center"/>
    </xf>
    <xf numFmtId="0" fontId="17" fillId="8" borderId="1" xfId="3" applyFont="1" applyFill="1" applyBorder="1" applyAlignment="1">
      <alignment horizontal="center"/>
    </xf>
    <xf numFmtId="0" fontId="7" fillId="0" borderId="6" xfId="3" applyFont="1" applyBorder="1"/>
    <xf numFmtId="1" fontId="4" fillId="3" borderId="1" xfId="0" applyNumberFormat="1" applyFont="1" applyFill="1" applyBorder="1" applyAlignment="1">
      <alignment vertical="center" wrapText="1"/>
    </xf>
    <xf numFmtId="0" fontId="8" fillId="2" borderId="7" xfId="3" applyFont="1" applyFill="1" applyBorder="1"/>
    <xf numFmtId="0" fontId="8" fillId="2" borderId="7" xfId="3" applyFont="1" applyFill="1" applyBorder="1" applyAlignment="1">
      <alignment horizontal="center" textRotation="90"/>
    </xf>
    <xf numFmtId="0" fontId="8" fillId="3" borderId="7" xfId="3" applyFont="1" applyFill="1" applyBorder="1"/>
    <xf numFmtId="0" fontId="8" fillId="0" borderId="7" xfId="3" applyFont="1" applyFill="1" applyBorder="1" applyAlignment="1">
      <alignment horizontal="center" textRotation="90"/>
    </xf>
    <xf numFmtId="0" fontId="16" fillId="2" borderId="7" xfId="3" applyFont="1" applyFill="1" applyBorder="1"/>
    <xf numFmtId="0" fontId="16" fillId="3" borderId="7" xfId="3" applyFont="1" applyFill="1" applyBorder="1"/>
    <xf numFmtId="0" fontId="0" fillId="0" borderId="0" xfId="0" applyAlignment="1">
      <alignment horizontal="left" wrapText="1"/>
    </xf>
    <xf numFmtId="0" fontId="17" fillId="11" borderId="1" xfId="3" applyFont="1" applyFill="1" applyBorder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3" fillId="0" borderId="1" xfId="2" applyFont="1" applyBorder="1" applyAlignment="1">
      <alignment horizontal="center"/>
    </xf>
    <xf numFmtId="0" fontId="5" fillId="7" borderId="1" xfId="2" applyFont="1" applyFill="1" applyBorder="1" applyAlignment="1">
      <alignment horizontal="center"/>
    </xf>
    <xf numFmtId="0" fontId="19" fillId="0" borderId="0" xfId="0" applyFont="1" applyAlignment="1">
      <alignment horizontal="left"/>
    </xf>
    <xf numFmtId="0" fontId="4" fillId="0" borderId="1" xfId="2" applyFont="1" applyBorder="1" applyAlignment="1">
      <alignment horizontal="center"/>
    </xf>
    <xf numFmtId="0" fontId="4" fillId="0" borderId="1" xfId="2" applyFont="1" applyFill="1" applyBorder="1" applyAlignment="1">
      <alignment horizontal="center"/>
    </xf>
    <xf numFmtId="0" fontId="3" fillId="0" borderId="1" xfId="2" applyFont="1" applyBorder="1"/>
    <xf numFmtId="0" fontId="4" fillId="0" borderId="1" xfId="2" applyFont="1" applyBorder="1" applyAlignment="1">
      <alignment horizontal="center" vertical="center"/>
    </xf>
    <xf numFmtId="0" fontId="5" fillId="0" borderId="1" xfId="2" applyFont="1" applyBorder="1"/>
    <xf numFmtId="0" fontId="5" fillId="2" borderId="1" xfId="2" applyFont="1" applyFill="1" applyBorder="1"/>
    <xf numFmtId="0" fontId="4" fillId="2" borderId="1" xfId="2" applyFont="1" applyFill="1" applyBorder="1" applyAlignment="1">
      <alignment horizontal="center"/>
    </xf>
    <xf numFmtId="0" fontId="4" fillId="7" borderId="1" xfId="2" applyFont="1" applyFill="1" applyBorder="1" applyAlignment="1">
      <alignment horizontal="center" vertical="center"/>
    </xf>
    <xf numFmtId="0" fontId="5" fillId="7" borderId="1" xfId="2" applyFont="1" applyFill="1" applyBorder="1"/>
    <xf numFmtId="0" fontId="4" fillId="7" borderId="1" xfId="2" applyFont="1" applyFill="1" applyBorder="1" applyAlignment="1">
      <alignment horizontal="center"/>
    </xf>
    <xf numFmtId="0" fontId="18" fillId="7" borderId="1" xfId="2" applyFont="1" applyFill="1" applyBorder="1" applyAlignment="1">
      <alignment horizontal="center"/>
    </xf>
    <xf numFmtId="0" fontId="4" fillId="3" borderId="1" xfId="2" applyFont="1" applyFill="1" applyBorder="1" applyAlignment="1">
      <alignment horizontal="center"/>
    </xf>
    <xf numFmtId="0" fontId="3" fillId="2" borderId="1" xfId="2" applyFont="1" applyFill="1" applyBorder="1"/>
    <xf numFmtId="0" fontId="4" fillId="7" borderId="3" xfId="2" applyFont="1" applyFill="1" applyBorder="1" applyAlignment="1">
      <alignment horizontal="center" vertical="center"/>
    </xf>
    <xf numFmtId="0" fontId="5" fillId="7" borderId="3" xfId="2" applyFont="1" applyFill="1" applyBorder="1"/>
    <xf numFmtId="0" fontId="4" fillId="7" borderId="3" xfId="2" applyFont="1" applyFill="1" applyBorder="1" applyAlignment="1">
      <alignment horizontal="center"/>
    </xf>
    <xf numFmtId="0" fontId="5" fillId="7" borderId="3" xfId="2" applyFont="1" applyFill="1" applyBorder="1" applyAlignment="1">
      <alignment horizontal="center"/>
    </xf>
    <xf numFmtId="0" fontId="3" fillId="0" borderId="0" xfId="2" applyFont="1" applyBorder="1"/>
    <xf numFmtId="0" fontId="6" fillId="0" borderId="0" xfId="2" applyFont="1" applyBorder="1"/>
    <xf numFmtId="0" fontId="4" fillId="0" borderId="0" xfId="2" applyFont="1" applyBorder="1" applyAlignment="1">
      <alignment horizontal="center"/>
    </xf>
    <xf numFmtId="0" fontId="3" fillId="7" borderId="1" xfId="2" applyFont="1" applyFill="1" applyBorder="1"/>
    <xf numFmtId="0" fontId="3" fillId="7" borderId="1" xfId="2" applyFont="1" applyFill="1" applyBorder="1" applyAlignment="1">
      <alignment horizontal="center"/>
    </xf>
    <xf numFmtId="0" fontId="20" fillId="0" borderId="0" xfId="0" applyFont="1" applyAlignment="1">
      <alignment horizontal="left"/>
    </xf>
    <xf numFmtId="0" fontId="0" fillId="0" borderId="0" xfId="0" applyAlignment="1">
      <alignment horizontal="right"/>
    </xf>
    <xf numFmtId="165" fontId="21" fillId="0" borderId="0" xfId="3" applyNumberFormat="1" applyFont="1" applyBorder="1"/>
    <xf numFmtId="165" fontId="21" fillId="0" borderId="0" xfId="3" applyNumberFormat="1" applyFont="1"/>
    <xf numFmtId="165" fontId="21" fillId="8" borderId="0" xfId="3" applyNumberFormat="1" applyFont="1" applyFill="1"/>
    <xf numFmtId="165" fontId="22" fillId="0" borderId="0" xfId="3" applyNumberFormat="1" applyFont="1"/>
    <xf numFmtId="165" fontId="21" fillId="0" borderId="0" xfId="3" applyNumberFormat="1" applyFont="1" applyAlignment="1">
      <alignment horizontal="left"/>
    </xf>
    <xf numFmtId="0" fontId="3" fillId="0" borderId="1" xfId="3" applyFont="1" applyFill="1" applyBorder="1" applyAlignment="1">
      <alignment horizontal="left"/>
    </xf>
    <xf numFmtId="0" fontId="23" fillId="2" borderId="1" xfId="2" applyFont="1" applyFill="1" applyBorder="1" applyAlignment="1">
      <alignment horizontal="center"/>
    </xf>
    <xf numFmtId="0" fontId="24" fillId="2" borderId="1" xfId="2" applyFont="1" applyFill="1" applyBorder="1" applyAlignment="1">
      <alignment horizontal="center"/>
    </xf>
    <xf numFmtId="0" fontId="3" fillId="7" borderId="3" xfId="2" applyFont="1" applyFill="1" applyBorder="1" applyAlignment="1">
      <alignment horizontal="center"/>
    </xf>
    <xf numFmtId="0" fontId="25" fillId="0" borderId="1" xfId="2" applyFont="1" applyBorder="1" applyAlignment="1">
      <alignment horizontal="center"/>
    </xf>
    <xf numFmtId="0" fontId="25" fillId="0" borderId="1" xfId="2" applyFont="1" applyFill="1" applyBorder="1" applyAlignment="1">
      <alignment horizontal="center"/>
    </xf>
    <xf numFmtId="0" fontId="26" fillId="0" borderId="1" xfId="2" applyFont="1" applyBorder="1"/>
    <xf numFmtId="0" fontId="26" fillId="7" borderId="1" xfId="2" applyFont="1" applyFill="1" applyBorder="1" applyAlignment="1">
      <alignment horizontal="center"/>
    </xf>
    <xf numFmtId="0" fontId="26" fillId="0" borderId="0" xfId="2" applyFont="1" applyBorder="1"/>
    <xf numFmtId="0" fontId="26" fillId="7" borderId="3" xfId="2" applyFont="1" applyFill="1" applyBorder="1" applyAlignment="1">
      <alignment horizontal="center"/>
    </xf>
    <xf numFmtId="0" fontId="25" fillId="0" borderId="0" xfId="2" applyFont="1" applyFill="1" applyBorder="1" applyAlignment="1">
      <alignment horizontal="center"/>
    </xf>
    <xf numFmtId="0" fontId="27" fillId="0" borderId="0" xfId="0" applyFont="1"/>
    <xf numFmtId="0" fontId="7" fillId="0" borderId="0" xfId="3" applyFont="1" applyBorder="1" applyAlignment="1">
      <alignment horizontal="right"/>
    </xf>
    <xf numFmtId="0" fontId="7" fillId="0" borderId="0" xfId="3" applyFont="1" applyBorder="1" applyAlignment="1">
      <alignment horizontal="left"/>
    </xf>
    <xf numFmtId="0" fontId="26" fillId="10" borderId="1" xfId="2" applyFont="1" applyFill="1" applyBorder="1"/>
    <xf numFmtId="0" fontId="26" fillId="0" borderId="1" xfId="2" applyFont="1" applyFill="1" applyBorder="1"/>
    <xf numFmtId="0" fontId="26" fillId="10" borderId="3" xfId="2" applyFont="1" applyFill="1" applyBorder="1"/>
    <xf numFmtId="0" fontId="3" fillId="10" borderId="1" xfId="2" applyFont="1" applyFill="1" applyBorder="1"/>
    <xf numFmtId="0" fontId="5" fillId="10" borderId="1" xfId="2" applyFont="1" applyFill="1" applyBorder="1"/>
    <xf numFmtId="0" fontId="5" fillId="10" borderId="3" xfId="2" applyFont="1" applyFill="1" applyBorder="1"/>
    <xf numFmtId="0" fontId="26" fillId="0" borderId="8" xfId="2" applyFont="1" applyBorder="1"/>
    <xf numFmtId="0" fontId="3" fillId="0" borderId="8" xfId="2" applyFont="1" applyBorder="1"/>
    <xf numFmtId="0" fontId="4" fillId="0" borderId="1" xfId="2" applyFont="1" applyFill="1" applyBorder="1" applyAlignment="1">
      <alignment horizontal="center" vertical="center"/>
    </xf>
    <xf numFmtId="0" fontId="3" fillId="10" borderId="3" xfId="2" applyFont="1" applyFill="1" applyBorder="1"/>
    <xf numFmtId="0" fontId="4" fillId="0" borderId="3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/>
    </xf>
    <xf numFmtId="0" fontId="4" fillId="0" borderId="9" xfId="2" applyFont="1" applyFill="1" applyBorder="1" applyAlignment="1">
      <alignment horizontal="center" vertical="center"/>
    </xf>
    <xf numFmtId="0" fontId="4" fillId="13" borderId="3" xfId="2" applyFont="1" applyFill="1" applyBorder="1" applyAlignment="1">
      <alignment horizontal="center" vertical="center"/>
    </xf>
    <xf numFmtId="0" fontId="4" fillId="13" borderId="9" xfId="2" applyFont="1" applyFill="1" applyBorder="1" applyAlignment="1">
      <alignment horizontal="center" vertical="center"/>
    </xf>
    <xf numFmtId="0" fontId="4" fillId="13" borderId="7" xfId="2" applyFont="1" applyFill="1" applyBorder="1" applyAlignment="1">
      <alignment horizontal="center" vertical="center"/>
    </xf>
    <xf numFmtId="0" fontId="3" fillId="0" borderId="0" xfId="2" applyFont="1" applyAlignment="1">
      <alignment horizontal="center"/>
    </xf>
    <xf numFmtId="0" fontId="3" fillId="0" borderId="0" xfId="2" applyFont="1" applyBorder="1" applyAlignment="1">
      <alignment horizontal="center"/>
    </xf>
    <xf numFmtId="0" fontId="4" fillId="0" borderId="0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/>
    </xf>
    <xf numFmtId="0" fontId="4" fillId="12" borderId="0" xfId="2" applyFont="1" applyFill="1" applyAlignment="1">
      <alignment horizontal="fill"/>
    </xf>
    <xf numFmtId="0" fontId="4" fillId="0" borderId="0" xfId="2" applyFont="1"/>
    <xf numFmtId="0" fontId="18" fillId="2" borderId="1" xfId="2" applyFont="1" applyFill="1" applyBorder="1" applyAlignment="1">
      <alignment horizontal="center"/>
    </xf>
    <xf numFmtId="0" fontId="2" fillId="0" borderId="0" xfId="0" applyFont="1" applyAlignment="1">
      <alignment horizontal="left" wrapText="1"/>
    </xf>
    <xf numFmtId="0" fontId="31" fillId="0" borderId="0" xfId="0" applyFont="1" applyAlignment="1">
      <alignment horizontal="left"/>
    </xf>
    <xf numFmtId="0" fontId="0" fillId="0" borderId="1" xfId="0" applyBorder="1" applyAlignment="1">
      <alignment horizontal="left"/>
    </xf>
    <xf numFmtId="0" fontId="34" fillId="3" borderId="1" xfId="0" applyFont="1" applyFill="1" applyBorder="1" applyAlignment="1">
      <alignment horizontal="left"/>
    </xf>
    <xf numFmtId="0" fontId="15" fillId="5" borderId="1" xfId="0" applyFont="1" applyFill="1" applyBorder="1" applyAlignment="1">
      <alignment horizontal="left"/>
    </xf>
    <xf numFmtId="0" fontId="15" fillId="13" borderId="1" xfId="0" applyFont="1" applyFill="1" applyBorder="1" applyAlignment="1">
      <alignment horizontal="left"/>
    </xf>
    <xf numFmtId="0" fontId="15" fillId="14" borderId="1" xfId="0" applyFont="1" applyFill="1" applyBorder="1" applyAlignment="1">
      <alignment horizontal="left"/>
    </xf>
    <xf numFmtId="0" fontId="2" fillId="14" borderId="1" xfId="0" applyFont="1" applyFill="1" applyBorder="1" applyAlignment="1">
      <alignment horizontal="left" wrapText="1"/>
    </xf>
    <xf numFmtId="0" fontId="15" fillId="14" borderId="1" xfId="0" applyFont="1" applyFill="1" applyBorder="1" applyAlignment="1">
      <alignment horizontal="left" wrapText="1"/>
    </xf>
    <xf numFmtId="0" fontId="15" fillId="5" borderId="3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 wrapText="1"/>
    </xf>
    <xf numFmtId="0" fontId="15" fillId="15" borderId="1" xfId="0" applyFont="1" applyFill="1" applyBorder="1" applyAlignment="1">
      <alignment horizontal="left"/>
    </xf>
    <xf numFmtId="0" fontId="2" fillId="15" borderId="1" xfId="0" applyFont="1" applyFill="1" applyBorder="1" applyAlignment="1">
      <alignment horizontal="left" wrapText="1"/>
    </xf>
    <xf numFmtId="0" fontId="15" fillId="15" borderId="1" xfId="0" applyFont="1" applyFill="1" applyBorder="1" applyAlignment="1">
      <alignment horizontal="left" wrapText="1"/>
    </xf>
    <xf numFmtId="0" fontId="15" fillId="16" borderId="1" xfId="0" applyFont="1" applyFill="1" applyBorder="1" applyAlignment="1">
      <alignment horizontal="left"/>
    </xf>
    <xf numFmtId="0" fontId="15" fillId="3" borderId="1" xfId="0" applyFont="1" applyFill="1" applyBorder="1" applyAlignment="1">
      <alignment horizontal="left" wrapText="1"/>
    </xf>
    <xf numFmtId="0" fontId="15" fillId="13" borderId="3" xfId="0" applyFont="1" applyFill="1" applyBorder="1" applyAlignment="1">
      <alignment horizontal="left"/>
    </xf>
    <xf numFmtId="0" fontId="15" fillId="17" borderId="1" xfId="0" applyFont="1" applyFill="1" applyBorder="1" applyAlignment="1">
      <alignment horizontal="left"/>
    </xf>
    <xf numFmtId="0" fontId="15" fillId="11" borderId="1" xfId="0" applyFont="1" applyFill="1" applyBorder="1" applyAlignment="1">
      <alignment horizontal="left"/>
    </xf>
    <xf numFmtId="0" fontId="2" fillId="11" borderId="1" xfId="0" applyFont="1" applyFill="1" applyBorder="1" applyAlignment="1">
      <alignment horizontal="left" wrapText="1"/>
    </xf>
    <xf numFmtId="0" fontId="11" fillId="11" borderId="1" xfId="0" applyFont="1" applyFill="1" applyBorder="1" applyAlignment="1" applyProtection="1">
      <alignment horizontal="left" wrapText="1"/>
      <protection locked="0"/>
    </xf>
    <xf numFmtId="0" fontId="15" fillId="11" borderId="1" xfId="0" applyFont="1" applyFill="1" applyBorder="1" applyAlignment="1">
      <alignment horizontal="left" wrapText="1"/>
    </xf>
    <xf numFmtId="0" fontId="15" fillId="11" borderId="3" xfId="0" applyFont="1" applyFill="1" applyBorder="1" applyAlignment="1">
      <alignment horizontal="left"/>
    </xf>
    <xf numFmtId="0" fontId="15" fillId="15" borderId="3" xfId="0" applyFont="1" applyFill="1" applyBorder="1" applyAlignment="1">
      <alignment horizontal="left"/>
    </xf>
    <xf numFmtId="0" fontId="15" fillId="17" borderId="3" xfId="0" applyFont="1" applyFill="1" applyBorder="1" applyAlignment="1">
      <alignment horizontal="left"/>
    </xf>
    <xf numFmtId="0" fontId="11" fillId="17" borderId="3" xfId="0" applyFont="1" applyFill="1" applyBorder="1" applyAlignment="1">
      <alignment horizontal="left"/>
    </xf>
    <xf numFmtId="0" fontId="11" fillId="14" borderId="1" xfId="0" applyFont="1" applyFill="1" applyBorder="1" applyAlignment="1">
      <alignment horizontal="left"/>
    </xf>
    <xf numFmtId="0" fontId="11" fillId="14" borderId="1" xfId="0" applyFont="1" applyFill="1" applyBorder="1" applyAlignment="1">
      <alignment horizontal="left" wrapText="1"/>
    </xf>
    <xf numFmtId="0" fontId="11" fillId="12" borderId="1" xfId="0" applyFont="1" applyFill="1" applyBorder="1" applyAlignment="1">
      <alignment horizontal="left"/>
    </xf>
    <xf numFmtId="0" fontId="11" fillId="12" borderId="1" xfId="0" applyFont="1" applyFill="1" applyBorder="1" applyAlignment="1">
      <alignment horizontal="left" wrapText="1"/>
    </xf>
    <xf numFmtId="0" fontId="15" fillId="12" borderId="1" xfId="0" applyFont="1" applyFill="1" applyBorder="1" applyAlignment="1">
      <alignment horizontal="left"/>
    </xf>
    <xf numFmtId="0" fontId="15" fillId="12" borderId="1" xfId="0" applyFont="1" applyFill="1" applyBorder="1" applyAlignment="1">
      <alignment horizontal="left" wrapText="1"/>
    </xf>
    <xf numFmtId="0" fontId="11" fillId="12" borderId="3" xfId="0" applyFont="1" applyFill="1" applyBorder="1" applyAlignment="1">
      <alignment horizontal="left"/>
    </xf>
    <xf numFmtId="0" fontId="11" fillId="12" borderId="3" xfId="0" applyFont="1" applyFill="1" applyBorder="1" applyAlignment="1">
      <alignment horizontal="left" wrapText="1"/>
    </xf>
    <xf numFmtId="0" fontId="19" fillId="0" borderId="1" xfId="0" applyFont="1" applyBorder="1" applyAlignment="1">
      <alignment horizontal="left"/>
    </xf>
    <xf numFmtId="0" fontId="35" fillId="8" borderId="10" xfId="0" applyFont="1" applyFill="1" applyBorder="1" applyAlignment="1">
      <alignment horizontal="center" vertical="center" wrapText="1"/>
    </xf>
    <xf numFmtId="0" fontId="35" fillId="8" borderId="2" xfId="0" applyFont="1" applyFill="1" applyBorder="1" applyAlignment="1">
      <alignment horizontal="center" vertical="center" wrapText="1"/>
    </xf>
    <xf numFmtId="0" fontId="36" fillId="8" borderId="2" xfId="0" applyFont="1" applyFill="1" applyBorder="1" applyAlignment="1">
      <alignment horizontal="center" vertical="center" wrapText="1"/>
    </xf>
    <xf numFmtId="0" fontId="36" fillId="8" borderId="3" xfId="0" applyFont="1" applyFill="1" applyBorder="1" applyAlignment="1">
      <alignment horizontal="center" vertical="center" wrapText="1"/>
    </xf>
    <xf numFmtId="0" fontId="37" fillId="8" borderId="3" xfId="0" applyFont="1" applyFill="1" applyBorder="1" applyAlignment="1">
      <alignment horizontal="center" vertical="center" wrapText="1"/>
    </xf>
    <xf numFmtId="0" fontId="3" fillId="4" borderId="11" xfId="2" applyFont="1" applyFill="1" applyBorder="1" applyAlignment="1">
      <alignment horizontal="right"/>
    </xf>
    <xf numFmtId="0" fontId="0" fillId="3" borderId="12" xfId="0" applyFill="1" applyBorder="1"/>
    <xf numFmtId="0" fontId="3" fillId="4" borderId="13" xfId="2" applyFont="1" applyFill="1" applyBorder="1" applyAlignment="1">
      <alignment horizontal="right"/>
    </xf>
    <xf numFmtId="0" fontId="0" fillId="3" borderId="14" xfId="0" applyFill="1" applyBorder="1"/>
    <xf numFmtId="0" fontId="3" fillId="4" borderId="15" xfId="2" applyFont="1" applyFill="1" applyBorder="1" applyAlignment="1">
      <alignment horizontal="right"/>
    </xf>
    <xf numFmtId="0" fontId="0" fillId="3" borderId="16" xfId="0" applyFill="1" applyBorder="1"/>
    <xf numFmtId="0" fontId="15" fillId="3" borderId="1" xfId="0" applyFont="1" applyFill="1" applyBorder="1" applyAlignment="1" applyProtection="1">
      <alignment horizontal="left" wrapText="1"/>
      <protection locked="0"/>
    </xf>
    <xf numFmtId="0" fontId="2" fillId="3" borderId="3" xfId="0" applyFont="1" applyFill="1" applyBorder="1" applyAlignment="1">
      <alignment horizontal="left" wrapText="1"/>
    </xf>
    <xf numFmtId="0" fontId="15" fillId="3" borderId="3" xfId="0" applyFont="1" applyFill="1" applyBorder="1" applyAlignment="1" applyProtection="1">
      <alignment horizontal="left" wrapText="1"/>
      <protection locked="0"/>
    </xf>
    <xf numFmtId="0" fontId="15" fillId="3" borderId="3" xfId="0" applyFont="1" applyFill="1" applyBorder="1" applyAlignment="1">
      <alignment horizontal="left" wrapText="1"/>
    </xf>
    <xf numFmtId="0" fontId="11" fillId="3" borderId="1" xfId="0" applyFont="1" applyFill="1" applyBorder="1" applyAlignment="1">
      <alignment horizontal="left" wrapText="1"/>
    </xf>
    <xf numFmtId="0" fontId="25" fillId="3" borderId="17" xfId="0" applyFont="1" applyFill="1" applyBorder="1" applyAlignment="1">
      <alignment horizontal="center" vertical="center" wrapText="1"/>
    </xf>
    <xf numFmtId="0" fontId="25" fillId="3" borderId="18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25" fillId="3" borderId="3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left"/>
    </xf>
    <xf numFmtId="16" fontId="3" fillId="0" borderId="0" xfId="2" applyNumberFormat="1" applyFont="1" applyBorder="1" applyAlignment="1">
      <alignment horizontal="center"/>
    </xf>
    <xf numFmtId="16" fontId="4" fillId="0" borderId="0" xfId="2" applyNumberFormat="1" applyFont="1" applyFill="1" applyBorder="1" applyAlignment="1">
      <alignment horizontal="center" vertical="center"/>
    </xf>
    <xf numFmtId="0" fontId="41" fillId="3" borderId="1" xfId="0" applyFont="1" applyFill="1" applyBorder="1" applyAlignment="1">
      <alignment horizontal="left"/>
    </xf>
    <xf numFmtId="0" fontId="42" fillId="0" borderId="1" xfId="0" applyFont="1" applyBorder="1" applyAlignment="1">
      <alignment horizontal="left"/>
    </xf>
    <xf numFmtId="0" fontId="42" fillId="0" borderId="3" xfId="0" applyFont="1" applyBorder="1" applyAlignment="1">
      <alignment horizontal="left"/>
    </xf>
    <xf numFmtId="0" fontId="41" fillId="3" borderId="3" xfId="0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42" fillId="3" borderId="1" xfId="0" applyFont="1" applyFill="1" applyBorder="1" applyAlignment="1">
      <alignment horizontal="left"/>
    </xf>
    <xf numFmtId="0" fontId="43" fillId="14" borderId="1" xfId="0" applyFont="1" applyFill="1" applyBorder="1" applyAlignment="1">
      <alignment horizontal="left" wrapText="1"/>
    </xf>
    <xf numFmtId="0" fontId="43" fillId="12" borderId="1" xfId="0" applyFont="1" applyFill="1" applyBorder="1" applyAlignment="1">
      <alignment horizontal="left" wrapText="1"/>
    </xf>
    <xf numFmtId="0" fontId="43" fillId="15" borderId="1" xfId="0" applyFont="1" applyFill="1" applyBorder="1" applyAlignment="1">
      <alignment horizontal="left" wrapText="1"/>
    </xf>
    <xf numFmtId="0" fontId="43" fillId="11" borderId="1" xfId="0" applyFont="1" applyFill="1" applyBorder="1" applyAlignment="1">
      <alignment horizontal="left" wrapText="1"/>
    </xf>
    <xf numFmtId="0" fontId="0" fillId="3" borderId="1" xfId="0" applyFill="1" applyBorder="1" applyAlignment="1">
      <alignment horizontal="left"/>
    </xf>
    <xf numFmtId="0" fontId="30" fillId="14" borderId="1" xfId="0" applyFont="1" applyFill="1" applyBorder="1" applyAlignment="1">
      <alignment horizontal="left" wrapText="1"/>
    </xf>
    <xf numFmtId="0" fontId="6" fillId="18" borderId="0" xfId="0" applyFont="1" applyFill="1" applyAlignment="1">
      <alignment horizontal="center" wrapText="1"/>
    </xf>
    <xf numFmtId="0" fontId="44" fillId="18" borderId="0" xfId="0" applyFont="1" applyFill="1" applyAlignment="1">
      <alignment horizontal="center" wrapText="1"/>
    </xf>
    <xf numFmtId="0" fontId="6" fillId="18" borderId="0" xfId="0" applyFont="1" applyFill="1" applyAlignment="1">
      <alignment wrapText="1"/>
    </xf>
    <xf numFmtId="0" fontId="47" fillId="0" borderId="0" xfId="0" applyFont="1" applyAlignment="1">
      <alignment wrapText="1"/>
    </xf>
    <xf numFmtId="0" fontId="61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53" fillId="3" borderId="20" xfId="0" applyFont="1" applyFill="1" applyBorder="1" applyAlignment="1">
      <alignment horizontal="right" wrapText="1"/>
    </xf>
    <xf numFmtId="0" fontId="52" fillId="3" borderId="20" xfId="0" applyFont="1" applyFill="1" applyBorder="1" applyAlignment="1">
      <alignment horizontal="right" wrapText="1"/>
    </xf>
    <xf numFmtId="0" fontId="53" fillId="3" borderId="21" xfId="0" applyFont="1" applyFill="1" applyBorder="1" applyAlignment="1">
      <alignment horizontal="right" wrapText="1"/>
    </xf>
    <xf numFmtId="0" fontId="11" fillId="3" borderId="0" xfId="0" applyFont="1" applyFill="1" applyAlignment="1">
      <alignment wrapText="1"/>
    </xf>
    <xf numFmtId="0" fontId="49" fillId="13" borderId="20" xfId="0" applyFont="1" applyFill="1" applyBorder="1" applyAlignment="1">
      <alignment horizontal="right" wrapText="1"/>
    </xf>
    <xf numFmtId="0" fontId="52" fillId="13" borderId="1" xfId="0" applyFont="1" applyFill="1" applyBorder="1" applyAlignment="1">
      <alignment horizontal="center" wrapText="1"/>
    </xf>
    <xf numFmtId="0" fontId="48" fillId="13" borderId="17" xfId="0" applyFont="1" applyFill="1" applyBorder="1" applyAlignment="1">
      <alignment horizontal="right" wrapText="1"/>
    </xf>
    <xf numFmtId="0" fontId="52" fillId="0" borderId="20" xfId="0" applyFont="1" applyFill="1" applyBorder="1" applyAlignment="1">
      <alignment horizontal="right" wrapText="1"/>
    </xf>
    <xf numFmtId="0" fontId="34" fillId="0" borderId="0" xfId="0" applyFont="1" applyAlignment="1">
      <alignment wrapText="1"/>
    </xf>
    <xf numFmtId="0" fontId="59" fillId="0" borderId="0" xfId="0" applyFont="1" applyAlignment="1">
      <alignment wrapText="1"/>
    </xf>
    <xf numFmtId="0" fontId="59" fillId="3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60" fillId="0" borderId="0" xfId="0" applyFont="1"/>
    <xf numFmtId="0" fontId="61" fillId="0" borderId="9" xfId="0" applyFont="1" applyBorder="1" applyAlignment="1">
      <alignment wrapText="1"/>
    </xf>
    <xf numFmtId="0" fontId="52" fillId="0" borderId="24" xfId="0" applyFont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0" fontId="61" fillId="0" borderId="24" xfId="0" applyFont="1" applyBorder="1" applyAlignment="1">
      <alignment wrapText="1"/>
    </xf>
    <xf numFmtId="0" fontId="3" fillId="19" borderId="1" xfId="2" applyFont="1" applyFill="1" applyBorder="1" applyAlignment="1">
      <alignment horizontal="center"/>
    </xf>
    <xf numFmtId="0" fontId="3" fillId="21" borderId="1" xfId="3" applyFont="1" applyFill="1" applyBorder="1" applyAlignment="1">
      <alignment horizontal="left"/>
    </xf>
    <xf numFmtId="0" fontId="7" fillId="21" borderId="1" xfId="3" applyFont="1" applyFill="1" applyBorder="1" applyAlignment="1">
      <alignment horizontal="left"/>
    </xf>
    <xf numFmtId="0" fontId="9" fillId="7" borderId="1" xfId="3" applyFont="1" applyFill="1" applyBorder="1" applyAlignment="1">
      <alignment horizontal="center"/>
    </xf>
    <xf numFmtId="0" fontId="23" fillId="22" borderId="1" xfId="2" applyFont="1" applyFill="1" applyBorder="1" applyAlignment="1">
      <alignment horizontal="center"/>
    </xf>
    <xf numFmtId="0" fontId="32" fillId="22" borderId="1" xfId="2" applyFont="1" applyFill="1" applyBorder="1" applyAlignment="1">
      <alignment horizontal="center"/>
    </xf>
    <xf numFmtId="0" fontId="24" fillId="22" borderId="1" xfId="2" applyFont="1" applyFill="1" applyBorder="1" applyAlignment="1">
      <alignment horizontal="center"/>
    </xf>
    <xf numFmtId="0" fontId="28" fillId="22" borderId="1" xfId="2" applyFont="1" applyFill="1" applyBorder="1" applyAlignment="1">
      <alignment horizontal="center"/>
    </xf>
    <xf numFmtId="0" fontId="14" fillId="22" borderId="1" xfId="2" applyFont="1" applyFill="1" applyBorder="1" applyAlignment="1">
      <alignment horizontal="center"/>
    </xf>
    <xf numFmtId="0" fontId="18" fillId="22" borderId="1" xfId="2" applyFont="1" applyFill="1" applyBorder="1" applyAlignment="1">
      <alignment horizontal="center"/>
    </xf>
    <xf numFmtId="0" fontId="33" fillId="22" borderId="1" xfId="2" applyFont="1" applyFill="1" applyBorder="1" applyAlignment="1">
      <alignment horizontal="center"/>
    </xf>
    <xf numFmtId="0" fontId="42" fillId="20" borderId="3" xfId="0" applyFont="1" applyFill="1" applyBorder="1" applyAlignment="1">
      <alignment horizontal="left"/>
    </xf>
    <xf numFmtId="0" fontId="24" fillId="19" borderId="1" xfId="2" applyFont="1" applyFill="1" applyBorder="1" applyAlignment="1">
      <alignment horizontal="center"/>
    </xf>
    <xf numFmtId="0" fontId="5" fillId="19" borderId="1" xfId="2" applyFont="1" applyFill="1" applyBorder="1"/>
    <xf numFmtId="0" fontId="45" fillId="0" borderId="26" xfId="0" applyFont="1" applyFill="1" applyBorder="1" applyAlignment="1">
      <alignment horizontal="center" wrapText="1"/>
    </xf>
    <xf numFmtId="164" fontId="45" fillId="0" borderId="27" xfId="0" applyNumberFormat="1" applyFont="1" applyFill="1" applyBorder="1" applyAlignment="1">
      <alignment horizontal="center" wrapText="1"/>
    </xf>
    <xf numFmtId="164" fontId="45" fillId="19" borderId="27" xfId="0" applyNumberFormat="1" applyFont="1" applyFill="1" applyBorder="1" applyAlignment="1">
      <alignment horizontal="center" wrapText="1"/>
    </xf>
    <xf numFmtId="0" fontId="1" fillId="11" borderId="1" xfId="0" applyFont="1" applyFill="1" applyBorder="1" applyAlignment="1">
      <alignment horizontal="left" wrapText="1"/>
    </xf>
    <xf numFmtId="0" fontId="17" fillId="0" borderId="0" xfId="3" applyFont="1"/>
    <xf numFmtId="0" fontId="3" fillId="20" borderId="1" xfId="2" applyFont="1" applyFill="1" applyBorder="1" applyAlignment="1">
      <alignment horizontal="center"/>
    </xf>
    <xf numFmtId="0" fontId="17" fillId="10" borderId="1" xfId="3" applyFont="1" applyFill="1" applyBorder="1" applyAlignment="1">
      <alignment horizontal="center"/>
    </xf>
    <xf numFmtId="0" fontId="17" fillId="3" borderId="1" xfId="3" applyFont="1" applyFill="1" applyBorder="1" applyAlignment="1">
      <alignment horizontal="center"/>
    </xf>
    <xf numFmtId="0" fontId="3" fillId="21" borderId="1" xfId="0" applyFont="1" applyFill="1" applyBorder="1" applyAlignment="1">
      <alignment horizontal="left"/>
    </xf>
    <xf numFmtId="0" fontId="7" fillId="21" borderId="1" xfId="3" applyFont="1" applyFill="1" applyBorder="1"/>
    <xf numFmtId="0" fontId="52" fillId="25" borderId="1" xfId="0" applyFont="1" applyFill="1" applyBorder="1" applyAlignment="1">
      <alignment horizontal="center" wrapText="1"/>
    </xf>
    <xf numFmtId="0" fontId="52" fillId="25" borderId="22" xfId="0" applyFont="1" applyFill="1" applyBorder="1" applyAlignment="1">
      <alignment horizontal="center" wrapText="1"/>
    </xf>
    <xf numFmtId="0" fontId="52" fillId="24" borderId="22" xfId="0" applyFont="1" applyFill="1" applyBorder="1" applyAlignment="1">
      <alignment horizontal="center" wrapText="1"/>
    </xf>
    <xf numFmtId="164" fontId="46" fillId="19" borderId="28" xfId="0" applyNumberFormat="1" applyFont="1" applyFill="1" applyBorder="1" applyAlignment="1">
      <alignment horizontal="center" wrapText="1"/>
    </xf>
    <xf numFmtId="164" fontId="45" fillId="24" borderId="27" xfId="0" applyNumberFormat="1" applyFont="1" applyFill="1" applyBorder="1" applyAlignment="1">
      <alignment horizontal="center" wrapText="1"/>
    </xf>
    <xf numFmtId="0" fontId="62" fillId="0" borderId="24" xfId="0" applyFont="1" applyBorder="1" applyAlignment="1">
      <alignment wrapText="1"/>
    </xf>
    <xf numFmtId="0" fontId="63" fillId="12" borderId="1" xfId="0" applyFont="1" applyFill="1" applyBorder="1" applyAlignment="1">
      <alignment horizontal="left" wrapText="1"/>
    </xf>
    <xf numFmtId="0" fontId="34" fillId="0" borderId="24" xfId="0" applyFont="1" applyBorder="1" applyAlignment="1">
      <alignment wrapText="1"/>
    </xf>
    <xf numFmtId="0" fontId="6" fillId="21" borderId="19" xfId="0" applyFont="1" applyFill="1" applyBorder="1" applyAlignment="1">
      <alignment horizontal="center" wrapText="1"/>
    </xf>
    <xf numFmtId="164" fontId="45" fillId="21" borderId="19" xfId="0" applyNumberFormat="1" applyFont="1" applyFill="1" applyBorder="1" applyAlignment="1">
      <alignment horizontal="center" wrapText="1"/>
    </xf>
    <xf numFmtId="0" fontId="48" fillId="21" borderId="17" xfId="0" applyFont="1" applyFill="1" applyBorder="1" applyAlignment="1">
      <alignment horizontal="right" wrapText="1"/>
    </xf>
    <xf numFmtId="0" fontId="49" fillId="21" borderId="20" xfId="0" applyFont="1" applyFill="1" applyBorder="1" applyAlignment="1">
      <alignment horizontal="right" wrapText="1"/>
    </xf>
    <xf numFmtId="0" fontId="52" fillId="21" borderId="1" xfId="0" applyFont="1" applyFill="1" applyBorder="1" applyAlignment="1">
      <alignment horizontal="center" wrapText="1"/>
    </xf>
    <xf numFmtId="0" fontId="6" fillId="21" borderId="20" xfId="0" applyFont="1" applyFill="1" applyBorder="1" applyAlignment="1">
      <alignment horizontal="right" wrapText="1"/>
    </xf>
    <xf numFmtId="0" fontId="48" fillId="23" borderId="23" xfId="0" applyFont="1" applyFill="1" applyBorder="1" applyAlignment="1">
      <alignment horizontal="right" wrapText="1"/>
    </xf>
    <xf numFmtId="0" fontId="49" fillId="23" borderId="20" xfId="0" applyFont="1" applyFill="1" applyBorder="1" applyAlignment="1">
      <alignment horizontal="right" wrapText="1"/>
    </xf>
    <xf numFmtId="0" fontId="6" fillId="23" borderId="19" xfId="0" applyFont="1" applyFill="1" applyBorder="1" applyAlignment="1">
      <alignment horizontal="center" wrapText="1"/>
    </xf>
    <xf numFmtId="0" fontId="48" fillId="23" borderId="17" xfId="0" applyFont="1" applyFill="1" applyBorder="1" applyAlignment="1">
      <alignment horizontal="right" wrapText="1"/>
    </xf>
    <xf numFmtId="0" fontId="54" fillId="23" borderId="20" xfId="0" applyFont="1" applyFill="1" applyBorder="1" applyAlignment="1">
      <alignment horizontal="right" wrapText="1"/>
    </xf>
    <xf numFmtId="0" fontId="64" fillId="0" borderId="1" xfId="2" applyFont="1" applyBorder="1"/>
    <xf numFmtId="0" fontId="64" fillId="0" borderId="0" xfId="2" applyFont="1" applyBorder="1"/>
    <xf numFmtId="0" fontId="64" fillId="0" borderId="3" xfId="2" applyFont="1" applyBorder="1"/>
    <xf numFmtId="0" fontId="64" fillId="0" borderId="0" xfId="2" applyFont="1" applyFill="1" applyBorder="1" applyAlignment="1"/>
    <xf numFmtId="0" fontId="64" fillId="0" borderId="0" xfId="2" applyFont="1"/>
    <xf numFmtId="0" fontId="64" fillId="24" borderId="1" xfId="2" applyFont="1" applyFill="1" applyBorder="1"/>
    <xf numFmtId="0" fontId="25" fillId="24" borderId="1" xfId="2" applyFont="1" applyFill="1" applyBorder="1" applyAlignment="1">
      <alignment horizontal="center"/>
    </xf>
    <xf numFmtId="0" fontId="26" fillId="24" borderId="1" xfId="2" applyFont="1" applyFill="1" applyBorder="1"/>
    <xf numFmtId="0" fontId="4" fillId="24" borderId="1" xfId="2" applyFont="1" applyFill="1" applyBorder="1" applyAlignment="1">
      <alignment horizontal="center"/>
    </xf>
    <xf numFmtId="0" fontId="3" fillId="24" borderId="1" xfId="2" applyFont="1" applyFill="1" applyBorder="1"/>
    <xf numFmtId="0" fontId="48" fillId="21" borderId="29" xfId="0" applyFont="1" applyFill="1" applyBorder="1" applyAlignment="1">
      <alignment horizontal="right" wrapText="1"/>
    </xf>
    <xf numFmtId="0" fontId="48" fillId="13" borderId="29" xfId="0" applyFont="1" applyFill="1" applyBorder="1" applyAlignment="1">
      <alignment horizontal="right" wrapText="1"/>
    </xf>
    <xf numFmtId="0" fontId="48" fillId="23" borderId="29" xfId="0" applyFont="1" applyFill="1" applyBorder="1" applyAlignment="1">
      <alignment horizontal="right" wrapText="1"/>
    </xf>
    <xf numFmtId="0" fontId="52" fillId="3" borderId="30" xfId="0" applyFont="1" applyFill="1" applyBorder="1" applyAlignment="1">
      <alignment horizontal="center" wrapText="1"/>
    </xf>
    <xf numFmtId="0" fontId="3" fillId="2" borderId="1" xfId="2" applyFont="1" applyFill="1" applyBorder="1" applyAlignment="1">
      <alignment horizontal="center"/>
    </xf>
    <xf numFmtId="0" fontId="7" fillId="0" borderId="0" xfId="3" applyFont="1"/>
    <xf numFmtId="0" fontId="0" fillId="0" borderId="0" xfId="0" applyAlignment="1">
      <alignment horizontal="left"/>
    </xf>
    <xf numFmtId="0" fontId="3" fillId="0" borderId="1" xfId="2" applyFont="1" applyBorder="1" applyAlignment="1">
      <alignment horizontal="center"/>
    </xf>
    <xf numFmtId="0" fontId="3" fillId="7" borderId="1" xfId="2" applyFont="1" applyFill="1" applyBorder="1" applyAlignment="1">
      <alignment horizontal="center"/>
    </xf>
    <xf numFmtId="0" fontId="34" fillId="3" borderId="1" xfId="0" applyFont="1" applyFill="1" applyBorder="1" applyAlignment="1">
      <alignment horizontal="left"/>
    </xf>
    <xf numFmtId="0" fontId="11" fillId="13" borderId="1" xfId="0" applyFont="1" applyFill="1" applyBorder="1" applyAlignment="1" applyProtection="1">
      <alignment horizontal="left" wrapText="1"/>
      <protection locked="0"/>
    </xf>
    <xf numFmtId="0" fontId="11" fillId="11" borderId="1" xfId="0" applyFont="1" applyFill="1" applyBorder="1" applyAlignment="1" applyProtection="1">
      <alignment horizontal="left" wrapText="1"/>
      <protection locked="0"/>
    </xf>
    <xf numFmtId="0" fontId="11" fillId="12" borderId="1" xfId="0" applyFont="1" applyFill="1" applyBorder="1" applyAlignment="1">
      <alignment horizontal="left" wrapText="1"/>
    </xf>
    <xf numFmtId="0" fontId="15" fillId="12" borderId="1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left" wrapText="1"/>
    </xf>
    <xf numFmtId="0" fontId="0" fillId="0" borderId="1" xfId="0" applyFont="1" applyBorder="1" applyAlignment="1">
      <alignment horizontal="left"/>
    </xf>
    <xf numFmtId="0" fontId="52" fillId="3" borderId="1" xfId="0" applyFont="1" applyFill="1" applyBorder="1" applyAlignment="1">
      <alignment horizontal="center" wrapText="1"/>
    </xf>
    <xf numFmtId="0" fontId="52" fillId="0" borderId="1" xfId="0" applyFont="1" applyFill="1" applyBorder="1" applyAlignment="1">
      <alignment horizontal="center" wrapText="1"/>
    </xf>
    <xf numFmtId="0" fontId="52" fillId="3" borderId="22" xfId="0" applyFont="1" applyFill="1" applyBorder="1" applyAlignment="1">
      <alignment horizontal="center" wrapText="1"/>
    </xf>
    <xf numFmtId="0" fontId="7" fillId="21" borderId="1" xfId="3" applyFont="1" applyFill="1" applyBorder="1" applyAlignment="1">
      <alignment horizontal="left"/>
    </xf>
    <xf numFmtId="0" fontId="6" fillId="23" borderId="7" xfId="0" applyFont="1" applyFill="1" applyBorder="1" applyAlignment="1">
      <alignment horizontal="center" wrapText="1"/>
    </xf>
    <xf numFmtId="0" fontId="52" fillId="23" borderId="1" xfId="0" applyFont="1" applyFill="1" applyBorder="1" applyAlignment="1">
      <alignment horizontal="center" wrapText="1"/>
    </xf>
    <xf numFmtId="0" fontId="52" fillId="24" borderId="1" xfId="0" applyFont="1" applyFill="1" applyBorder="1" applyAlignment="1">
      <alignment horizontal="center" wrapText="1"/>
    </xf>
    <xf numFmtId="0" fontId="17" fillId="21" borderId="1" xfId="3" applyFont="1" applyFill="1" applyBorder="1" applyAlignment="1">
      <alignment horizontal="center"/>
    </xf>
    <xf numFmtId="0" fontId="48" fillId="21" borderId="29" xfId="0" applyFont="1" applyFill="1" applyBorder="1" applyAlignment="1">
      <alignment horizontal="center" wrapText="1"/>
    </xf>
    <xf numFmtId="0" fontId="48" fillId="13" borderId="29" xfId="0" applyFont="1" applyFill="1" applyBorder="1" applyAlignment="1">
      <alignment horizontal="center" wrapText="1"/>
    </xf>
    <xf numFmtId="0" fontId="48" fillId="23" borderId="29" xfId="0" applyFont="1" applyFill="1" applyBorder="1" applyAlignment="1">
      <alignment horizontal="center" wrapText="1"/>
    </xf>
    <xf numFmtId="0" fontId="34" fillId="15" borderId="1" xfId="0" applyFont="1" applyFill="1" applyBorder="1" applyAlignment="1">
      <alignment horizontal="left" wrapText="1"/>
    </xf>
    <xf numFmtId="0" fontId="66" fillId="20" borderId="1" xfId="0" applyFont="1" applyFill="1" applyBorder="1" applyAlignment="1">
      <alignment horizontal="left" wrapText="1"/>
    </xf>
    <xf numFmtId="0" fontId="34" fillId="12" borderId="1" xfId="0" applyFont="1" applyFill="1" applyBorder="1" applyAlignment="1">
      <alignment horizontal="left" wrapText="1"/>
    </xf>
    <xf numFmtId="0" fontId="11" fillId="12" borderId="1" xfId="0" applyFont="1" applyFill="1" applyBorder="1" applyAlignment="1" applyProtection="1">
      <alignment horizontal="left" wrapText="1"/>
      <protection locked="0"/>
    </xf>
    <xf numFmtId="0" fontId="34" fillId="13" borderId="1" xfId="0" applyFont="1" applyFill="1" applyBorder="1" applyAlignment="1">
      <alignment horizontal="left" wrapText="1"/>
    </xf>
    <xf numFmtId="0" fontId="11" fillId="13" borderId="1" xfId="0" applyFont="1" applyFill="1" applyBorder="1" applyAlignment="1">
      <alignment horizontal="left" wrapText="1"/>
    </xf>
    <xf numFmtId="0" fontId="34" fillId="23" borderId="1" xfId="0" applyFont="1" applyFill="1" applyBorder="1" applyAlignment="1">
      <alignment horizontal="left" wrapText="1"/>
    </xf>
    <xf numFmtId="0" fontId="34" fillId="5" borderId="1" xfId="0" applyFont="1" applyFill="1" applyBorder="1" applyAlignment="1">
      <alignment horizontal="left" wrapText="1"/>
    </xf>
    <xf numFmtId="0" fontId="11" fillId="5" borderId="1" xfId="0" applyFont="1" applyFill="1" applyBorder="1" applyAlignment="1" applyProtection="1">
      <alignment horizontal="left" wrapText="1"/>
      <protection locked="0"/>
    </xf>
    <xf numFmtId="0" fontId="11" fillId="5" borderId="1" xfId="0" applyFont="1" applyFill="1" applyBorder="1" applyAlignment="1">
      <alignment horizontal="left" wrapText="1"/>
    </xf>
    <xf numFmtId="0" fontId="34" fillId="5" borderId="3" xfId="0" applyFont="1" applyFill="1" applyBorder="1" applyAlignment="1">
      <alignment horizontal="left" wrapText="1"/>
    </xf>
    <xf numFmtId="0" fontId="11" fillId="5" borderId="3" xfId="0" applyFont="1" applyFill="1" applyBorder="1" applyAlignment="1" applyProtection="1">
      <alignment horizontal="left" wrapText="1"/>
      <protection locked="0"/>
    </xf>
    <xf numFmtId="0" fontId="11" fillId="5" borderId="3" xfId="0" applyFont="1" applyFill="1" applyBorder="1" applyAlignment="1">
      <alignment horizontal="left" wrapText="1"/>
    </xf>
    <xf numFmtId="0" fontId="34" fillId="3" borderId="1" xfId="0" applyFont="1" applyFill="1" applyBorder="1" applyAlignment="1">
      <alignment horizontal="left" wrapText="1"/>
    </xf>
    <xf numFmtId="0" fontId="11" fillId="3" borderId="1" xfId="0" applyFont="1" applyFill="1" applyBorder="1" applyAlignment="1" applyProtection="1">
      <alignment horizontal="left" wrapText="1"/>
      <protection locked="0"/>
    </xf>
    <xf numFmtId="0" fontId="34" fillId="0" borderId="1" xfId="0" applyFont="1" applyBorder="1" applyAlignment="1">
      <alignment horizontal="left"/>
    </xf>
    <xf numFmtId="0" fontId="11" fillId="15" borderId="1" xfId="0" applyFont="1" applyFill="1" applyBorder="1" applyAlignment="1" applyProtection="1">
      <alignment horizontal="left" wrapText="1"/>
      <protection locked="0"/>
    </xf>
    <xf numFmtId="0" fontId="11" fillId="15" borderId="1" xfId="0" applyFont="1" applyFill="1" applyBorder="1" applyAlignment="1">
      <alignment horizontal="left" wrapText="1"/>
    </xf>
    <xf numFmtId="0" fontId="11" fillId="15" borderId="3" xfId="0" applyFont="1" applyFill="1" applyBorder="1" applyAlignment="1" applyProtection="1">
      <alignment horizontal="left" wrapText="1"/>
      <protection locked="0"/>
    </xf>
    <xf numFmtId="0" fontId="11" fillId="15" borderId="3" xfId="0" applyFont="1" applyFill="1" applyBorder="1" applyAlignment="1">
      <alignment horizontal="left" wrapText="1"/>
    </xf>
    <xf numFmtId="0" fontId="11" fillId="11" borderId="1" xfId="0" applyFont="1" applyFill="1" applyBorder="1" applyAlignment="1">
      <alignment horizontal="left" wrapText="1"/>
    </xf>
    <xf numFmtId="0" fontId="11" fillId="11" borderId="3" xfId="0" applyFont="1" applyFill="1" applyBorder="1" applyAlignment="1" applyProtection="1">
      <alignment horizontal="left" wrapText="1"/>
      <protection locked="0"/>
    </xf>
    <xf numFmtId="0" fontId="11" fillId="11" borderId="3" xfId="0" applyFont="1" applyFill="1" applyBorder="1" applyAlignment="1">
      <alignment horizontal="left" wrapText="1"/>
    </xf>
    <xf numFmtId="0" fontId="34" fillId="16" borderId="1" xfId="0" applyFont="1" applyFill="1" applyBorder="1" applyAlignment="1">
      <alignment horizontal="left" wrapText="1"/>
    </xf>
    <xf numFmtId="0" fontId="11" fillId="16" borderId="1" xfId="0" applyFont="1" applyFill="1" applyBorder="1" applyAlignment="1" applyProtection="1">
      <alignment horizontal="left" wrapText="1"/>
      <protection locked="0"/>
    </xf>
    <xf numFmtId="0" fontId="11" fillId="16" borderId="1" xfId="0" applyFont="1" applyFill="1" applyBorder="1" applyAlignment="1">
      <alignment horizontal="left" wrapText="1"/>
    </xf>
    <xf numFmtId="0" fontId="34" fillId="13" borderId="3" xfId="0" applyFont="1" applyFill="1" applyBorder="1" applyAlignment="1">
      <alignment horizontal="left" wrapText="1"/>
    </xf>
    <xf numFmtId="0" fontId="11" fillId="13" borderId="3" xfId="0" applyFont="1" applyFill="1" applyBorder="1" applyAlignment="1" applyProtection="1">
      <alignment horizontal="left" wrapText="1"/>
      <protection locked="0"/>
    </xf>
    <xf numFmtId="0" fontId="34" fillId="17" borderId="1" xfId="0" applyFont="1" applyFill="1" applyBorder="1" applyAlignment="1">
      <alignment horizontal="left" wrapText="1"/>
    </xf>
    <xf numFmtId="0" fontId="11" fillId="17" borderId="1" xfId="0" applyFont="1" applyFill="1" applyBorder="1" applyAlignment="1" applyProtection="1">
      <alignment horizontal="left" wrapText="1"/>
      <protection locked="0"/>
    </xf>
    <xf numFmtId="0" fontId="11" fillId="17" borderId="1" xfId="0" applyFont="1" applyFill="1" applyBorder="1" applyAlignment="1">
      <alignment horizontal="left" wrapText="1"/>
    </xf>
    <xf numFmtId="0" fontId="11" fillId="14" borderId="1" xfId="0" applyFont="1" applyFill="1" applyBorder="1" applyAlignment="1" applyProtection="1">
      <alignment horizontal="left" wrapText="1"/>
      <protection locked="0"/>
    </xf>
    <xf numFmtId="0" fontId="11" fillId="12" borderId="3" xfId="0" applyFont="1" applyFill="1" applyBorder="1" applyAlignment="1" applyProtection="1">
      <alignment horizontal="left" wrapText="1"/>
      <protection locked="0"/>
    </xf>
    <xf numFmtId="0" fontId="52" fillId="20" borderId="1" xfId="0" applyFont="1" applyFill="1" applyBorder="1" applyAlignment="1">
      <alignment horizontal="center" wrapText="1"/>
    </xf>
    <xf numFmtId="9" fontId="61" fillId="0" borderId="9" xfId="0" applyNumberFormat="1" applyFont="1" applyBorder="1" applyAlignment="1">
      <alignment wrapText="1"/>
    </xf>
    <xf numFmtId="0" fontId="66" fillId="20" borderId="3" xfId="0" applyFont="1" applyFill="1" applyBorder="1" applyAlignment="1">
      <alignment horizontal="left" wrapText="1"/>
    </xf>
    <xf numFmtId="0" fontId="64" fillId="20" borderId="1" xfId="2" applyFont="1" applyFill="1" applyBorder="1"/>
    <xf numFmtId="0" fontId="4" fillId="20" borderId="1" xfId="2" applyFont="1" applyFill="1" applyBorder="1" applyAlignment="1">
      <alignment horizontal="center"/>
    </xf>
    <xf numFmtId="0" fontId="3" fillId="20" borderId="1" xfId="2" applyFont="1" applyFill="1" applyBorder="1"/>
    <xf numFmtId="0" fontId="64" fillId="20" borderId="3" xfId="2" applyFont="1" applyFill="1" applyBorder="1"/>
    <xf numFmtId="0" fontId="42" fillId="20" borderId="1" xfId="0" applyFont="1" applyFill="1" applyBorder="1" applyAlignment="1">
      <alignment horizontal="left"/>
    </xf>
    <xf numFmtId="0" fontId="17" fillId="20" borderId="1" xfId="3" applyFont="1" applyFill="1" applyBorder="1" applyAlignment="1">
      <alignment horizontal="center"/>
    </xf>
    <xf numFmtId="0" fontId="3" fillId="26" borderId="1" xfId="2" applyFont="1" applyFill="1" applyBorder="1" applyAlignment="1">
      <alignment horizontal="center"/>
    </xf>
    <xf numFmtId="0" fontId="67" fillId="22" borderId="1" xfId="2" applyFont="1" applyFill="1" applyBorder="1" applyAlignment="1">
      <alignment horizontal="center"/>
    </xf>
    <xf numFmtId="0" fontId="68" fillId="0" borderId="1" xfId="2" applyFont="1" applyBorder="1" applyAlignment="1">
      <alignment horizontal="center"/>
    </xf>
    <xf numFmtId="0" fontId="68" fillId="2" borderId="1" xfId="2" applyFont="1" applyFill="1" applyBorder="1" applyAlignment="1">
      <alignment horizontal="center"/>
    </xf>
    <xf numFmtId="0" fontId="67" fillId="2" borderId="1" xfId="2" applyFont="1" applyFill="1" applyBorder="1" applyAlignment="1">
      <alignment horizontal="center"/>
    </xf>
    <xf numFmtId="0" fontId="44" fillId="18" borderId="8" xfId="0" applyFont="1" applyFill="1" applyBorder="1" applyAlignment="1">
      <alignment horizontal="center" wrapText="1"/>
    </xf>
    <xf numFmtId="0" fontId="44" fillId="0" borderId="0" xfId="0" applyFont="1" applyAlignment="1">
      <alignment horizontal="center" wrapText="1"/>
    </xf>
    <xf numFmtId="0" fontId="34" fillId="3" borderId="0" xfId="0" applyFont="1" applyFill="1" applyAlignment="1">
      <alignment wrapText="1"/>
    </xf>
    <xf numFmtId="0" fontId="67" fillId="19" borderId="1" xfId="2" applyFont="1" applyFill="1" applyBorder="1" applyAlignment="1">
      <alignment horizontal="center"/>
    </xf>
    <xf numFmtId="0" fontId="3" fillId="24" borderId="1" xfId="2" applyFont="1" applyFill="1" applyBorder="1" applyAlignment="1">
      <alignment horizontal="center"/>
    </xf>
    <xf numFmtId="0" fontId="69" fillId="21" borderId="19" xfId="0" applyFont="1" applyFill="1" applyBorder="1" applyAlignment="1">
      <alignment horizontal="center" wrapText="1"/>
    </xf>
    <xf numFmtId="0" fontId="64" fillId="20" borderId="1" xfId="2" applyFont="1" applyFill="1" applyBorder="1" applyAlignment="1">
      <alignment horizontal="center"/>
    </xf>
    <xf numFmtId="166" fontId="65" fillId="20" borderId="1" xfId="2" applyNumberFormat="1" applyFont="1" applyFill="1" applyBorder="1" applyAlignment="1">
      <alignment horizontal="center" vertical="center" textRotation="90"/>
    </xf>
    <xf numFmtId="0" fontId="4" fillId="20" borderId="1" xfId="2" applyFont="1" applyFill="1" applyBorder="1" applyAlignment="1">
      <alignment horizontal="center" vertical="center"/>
    </xf>
    <xf numFmtId="0" fontId="4" fillId="20" borderId="1" xfId="2" applyFont="1" applyFill="1" applyBorder="1" applyAlignment="1">
      <alignment horizontal="center" wrapText="1"/>
    </xf>
    <xf numFmtId="0" fontId="4" fillId="0" borderId="1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0" fontId="65" fillId="20" borderId="1" xfId="2" applyFont="1" applyFill="1" applyBorder="1" applyAlignment="1">
      <alignment horizontal="center" vertical="center" textRotation="90"/>
    </xf>
    <xf numFmtId="0" fontId="64" fillId="0" borderId="1" xfId="2" applyFont="1" applyBorder="1" applyAlignment="1">
      <alignment horizontal="center"/>
    </xf>
    <xf numFmtId="166" fontId="65" fillId="0" borderId="1" xfId="2" applyNumberFormat="1" applyFont="1" applyBorder="1" applyAlignment="1">
      <alignment horizontal="center" vertical="center" textRotation="90"/>
    </xf>
    <xf numFmtId="0" fontId="65" fillId="0" borderId="1" xfId="2" applyFont="1" applyBorder="1" applyAlignment="1">
      <alignment horizontal="center" vertical="center" textRotation="90"/>
    </xf>
    <xf numFmtId="166" fontId="65" fillId="3" borderId="1" xfId="2" applyNumberFormat="1" applyFont="1" applyFill="1" applyBorder="1" applyAlignment="1">
      <alignment horizontal="center" vertical="center" textRotation="90"/>
    </xf>
    <xf numFmtId="0" fontId="65" fillId="3" borderId="1" xfId="2" applyFont="1" applyFill="1" applyBorder="1" applyAlignment="1">
      <alignment horizontal="center" vertical="center" textRotation="90"/>
    </xf>
    <xf numFmtId="0" fontId="4" fillId="24" borderId="1" xfId="2" applyFont="1" applyFill="1" applyBorder="1" applyAlignment="1">
      <alignment horizontal="center" vertical="center"/>
    </xf>
    <xf numFmtId="0" fontId="29" fillId="12" borderId="0" xfId="2" applyFont="1" applyFill="1" applyAlignment="1">
      <alignment horizontal="fill"/>
    </xf>
    <xf numFmtId="0" fontId="4" fillId="24" borderId="1" xfId="2" applyFont="1" applyFill="1" applyBorder="1" applyAlignment="1">
      <alignment horizontal="center" wrapText="1"/>
    </xf>
    <xf numFmtId="0" fontId="64" fillId="24" borderId="1" xfId="2" applyFont="1" applyFill="1" applyBorder="1" applyAlignment="1">
      <alignment horizontal="center"/>
    </xf>
    <xf numFmtId="166" fontId="65" fillId="24" borderId="1" xfId="2" applyNumberFormat="1" applyFont="1" applyFill="1" applyBorder="1" applyAlignment="1">
      <alignment horizontal="center" vertical="center" textRotation="90"/>
    </xf>
    <xf numFmtId="0" fontId="65" fillId="24" borderId="1" xfId="2" applyFont="1" applyFill="1" applyBorder="1" applyAlignment="1">
      <alignment horizontal="center" vertical="center" textRotation="90"/>
    </xf>
    <xf numFmtId="16" fontId="64" fillId="0" borderId="1" xfId="2" applyNumberFormat="1" applyFont="1" applyBorder="1" applyAlignment="1">
      <alignment horizontal="center"/>
    </xf>
    <xf numFmtId="0" fontId="29" fillId="12" borderId="0" xfId="2" applyFont="1" applyFill="1" applyBorder="1" applyAlignment="1">
      <alignment horizontal="fill"/>
    </xf>
    <xf numFmtId="167" fontId="21" fillId="0" borderId="25" xfId="3" applyNumberFormat="1" applyFont="1" applyFill="1" applyBorder="1" applyAlignment="1">
      <alignment horizontal="center"/>
    </xf>
  </cellXfs>
  <cellStyles count="4">
    <cellStyle name="Βασικό_Φύλλο1" xfId="1"/>
    <cellStyle name="Κανονικό" xfId="0" builtinId="0"/>
    <cellStyle name="Κανονικό 2" xfId="2"/>
    <cellStyle name="Κανονικό 3" xfId="3"/>
  </cellStyles>
  <dxfs count="116">
    <dxf>
      <font>
        <condense val="0"/>
        <extend val="0"/>
        <color indexed="12"/>
      </font>
      <fill>
        <patternFill>
          <bgColor indexed="12"/>
        </patternFill>
      </fill>
    </dxf>
    <dxf>
      <fill>
        <patternFill>
          <bgColor indexed="11"/>
        </patternFill>
      </fill>
    </dxf>
    <dxf>
      <fill>
        <patternFill>
          <bgColor indexed="13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2"/>
  </sheetPr>
  <dimension ref="A1:CD96"/>
  <sheetViews>
    <sheetView topLeftCell="B1" workbookViewId="0"/>
  </sheetViews>
  <sheetFormatPr defaultRowHeight="15"/>
  <cols>
    <col min="1" max="1" width="4.140625" style="21" hidden="1" customWidth="1"/>
    <col min="2" max="2" width="11" style="21" bestFit="1" customWidth="1"/>
    <col min="3" max="3" width="62.42578125" style="21" customWidth="1"/>
    <col min="4" max="4" width="24.5703125" style="21" customWidth="1"/>
    <col min="5" max="5" width="26.85546875" style="21" customWidth="1"/>
    <col min="6" max="6" width="13.5703125" style="21" customWidth="1"/>
    <col min="7" max="7" width="18" style="21" customWidth="1"/>
    <col min="8" max="8" width="13.5703125" style="21" bestFit="1" customWidth="1"/>
    <col min="9" max="9" width="15.28515625" style="21" bestFit="1" customWidth="1"/>
    <col min="10" max="10" width="17.7109375" style="21" bestFit="1" customWidth="1"/>
    <col min="11" max="11" width="13.85546875" style="21" customWidth="1"/>
    <col min="12" max="12" width="15.5703125" style="21" customWidth="1"/>
    <col min="13" max="13" width="13.85546875" style="21" customWidth="1"/>
    <col min="14" max="14" width="14" style="21" bestFit="1" customWidth="1"/>
    <col min="15" max="15" width="15.28515625" style="21" customWidth="1"/>
    <col min="16" max="16" width="14" style="21" bestFit="1" customWidth="1"/>
    <col min="17" max="17" width="16" style="21" bestFit="1" customWidth="1"/>
    <col min="18" max="18" width="16.28515625" style="21" bestFit="1" customWidth="1"/>
    <col min="19" max="19" width="15.5703125" style="21" customWidth="1"/>
    <col min="20" max="20" width="15.7109375" style="21" bestFit="1" customWidth="1"/>
    <col min="21" max="21" width="15" style="21" bestFit="1" customWidth="1"/>
    <col min="22" max="22" width="20.28515625" style="21" customWidth="1"/>
    <col min="23" max="23" width="13.5703125" style="21" bestFit="1" customWidth="1"/>
    <col min="24" max="24" width="16.5703125" style="21" bestFit="1" customWidth="1"/>
    <col min="25" max="25" width="16.28515625" style="21" customWidth="1"/>
    <col min="26" max="26" width="13.28515625" style="21" bestFit="1" customWidth="1"/>
    <col min="27" max="27" width="12" style="21" customWidth="1"/>
    <col min="28" max="28" width="13.28515625" style="21" bestFit="1" customWidth="1"/>
    <col min="29" max="29" width="15" style="21" bestFit="1" customWidth="1"/>
    <col min="30" max="30" width="12.42578125" style="21" customWidth="1"/>
    <col min="31" max="31" width="13.85546875" style="21" customWidth="1"/>
    <col min="32" max="32" width="19" style="21" customWidth="1"/>
    <col min="33" max="33" width="19.28515625" style="21" customWidth="1"/>
    <col min="34" max="34" width="15.42578125" style="21" customWidth="1"/>
    <col min="35" max="35" width="20.85546875" style="21" customWidth="1"/>
    <col min="36" max="36" width="19" style="21" customWidth="1"/>
    <col min="37" max="37" width="17.28515625" style="21" customWidth="1"/>
    <col min="38" max="38" width="16.42578125" style="21" customWidth="1"/>
    <col min="39" max="39" width="15.28515625" style="21" customWidth="1"/>
    <col min="40" max="40" width="14.140625" style="21" customWidth="1"/>
    <col min="41" max="41" width="16.85546875" style="21" customWidth="1"/>
    <col min="42" max="42" width="11.5703125" style="21" customWidth="1"/>
    <col min="43" max="44" width="13.140625" style="21" customWidth="1"/>
    <col min="45" max="45" width="20" style="21" customWidth="1"/>
    <col min="46" max="46" width="15.7109375" style="21" customWidth="1"/>
    <col min="47" max="47" width="13.85546875" style="21" customWidth="1"/>
    <col min="48" max="48" width="15.85546875" style="21" customWidth="1"/>
    <col min="49" max="49" width="17.7109375" style="21" customWidth="1"/>
    <col min="50" max="50" width="17.42578125" style="21" customWidth="1"/>
    <col min="51" max="51" width="16.5703125" style="21" customWidth="1"/>
    <col min="52" max="52" width="14" style="21" customWidth="1"/>
    <col min="53" max="53" width="20" style="21" customWidth="1"/>
    <col min="54" max="55" width="17.42578125" style="21" customWidth="1"/>
    <col min="56" max="56" width="15.5703125" style="21" customWidth="1"/>
    <col min="57" max="57" width="13.7109375" style="21" customWidth="1"/>
    <col min="58" max="58" width="16.85546875" style="21" customWidth="1"/>
    <col min="59" max="59" width="16.7109375" style="21" customWidth="1"/>
    <col min="60" max="61" width="14.42578125" style="21" customWidth="1"/>
    <col min="62" max="62" width="15.42578125" style="21" customWidth="1"/>
    <col min="63" max="63" width="17.140625" style="21" customWidth="1"/>
    <col min="64" max="64" width="17.7109375" style="21" customWidth="1"/>
    <col min="65" max="65" width="17.42578125" style="21" customWidth="1"/>
    <col min="66" max="66" width="17.7109375" style="21" customWidth="1"/>
    <col min="67" max="70" width="14.28515625" style="21" customWidth="1"/>
    <col min="71" max="71" width="11.5703125" style="21" customWidth="1"/>
    <col min="72" max="74" width="11" style="21" customWidth="1"/>
    <col min="75" max="75" width="0" style="21" hidden="1" customWidth="1"/>
    <col min="76" max="76" width="18.42578125" style="21" hidden="1" customWidth="1"/>
    <col min="77" max="77" width="0" style="21" hidden="1" customWidth="1"/>
    <col min="78" max="78" width="11" style="21" hidden="1" customWidth="1"/>
    <col min="79" max="79" width="0" style="21" hidden="1" customWidth="1"/>
    <col min="80" max="80" width="7.85546875" style="21" hidden="1" customWidth="1"/>
    <col min="81" max="81" width="0" style="21" hidden="1" customWidth="1"/>
    <col min="82" max="82" width="77.140625" style="21" hidden="1" customWidth="1"/>
    <col min="83" max="16384" width="9.140625" style="21"/>
  </cols>
  <sheetData>
    <row r="1" spans="1:8">
      <c r="C1" s="73">
        <v>0.3</v>
      </c>
      <c r="D1" s="273" t="s">
        <v>177</v>
      </c>
    </row>
    <row r="2" spans="1:8">
      <c r="D2" s="273" t="s">
        <v>176</v>
      </c>
    </row>
    <row r="4" spans="1:8" ht="15.75" thickBot="1"/>
    <row r="5" spans="1:8" s="175" customFormat="1" ht="89.25">
      <c r="A5" s="170" t="s">
        <v>79</v>
      </c>
      <c r="B5" s="171" t="s">
        <v>91</v>
      </c>
      <c r="C5" s="171" t="s">
        <v>1</v>
      </c>
      <c r="D5" s="172" t="s">
        <v>2</v>
      </c>
      <c r="E5" s="172" t="s">
        <v>114</v>
      </c>
      <c r="F5" s="172" t="s">
        <v>303</v>
      </c>
      <c r="G5" s="173" t="s">
        <v>87</v>
      </c>
      <c r="H5" s="174" t="s">
        <v>217</v>
      </c>
    </row>
    <row r="6" spans="1:8">
      <c r="A6" s="154" t="s">
        <v>0</v>
      </c>
      <c r="B6" s="155" t="s">
        <v>0</v>
      </c>
      <c r="C6" s="155" t="s">
        <v>0</v>
      </c>
      <c r="D6" s="156" t="s">
        <v>0</v>
      </c>
      <c r="E6" s="156" t="s">
        <v>0</v>
      </c>
      <c r="F6" s="156" t="s">
        <v>0</v>
      </c>
      <c r="G6" s="157"/>
      <c r="H6" s="158"/>
    </row>
    <row r="7" spans="1:8" ht="13.5" customHeight="1">
      <c r="A7" s="149">
        <v>1</v>
      </c>
      <c r="B7" s="149" t="s">
        <v>105</v>
      </c>
      <c r="C7" s="296" t="s">
        <v>220</v>
      </c>
      <c r="D7" s="297" t="s">
        <v>124</v>
      </c>
      <c r="E7" s="279"/>
      <c r="F7" s="279" t="str">
        <f t="shared" ref="F7:F35" si="0">G7 &amp; " / " &amp; TRUNC((1-$C$1)*G7,0) &amp; " / " &amp; H7</f>
        <v xml:space="preserve">704 / 492 / </v>
      </c>
      <c r="G7" s="279">
        <v>704</v>
      </c>
      <c r="H7" s="178"/>
    </row>
    <row r="8" spans="1:8" ht="13.5" customHeight="1">
      <c r="A8" s="149">
        <v>2</v>
      </c>
      <c r="B8" s="149" t="s">
        <v>103</v>
      </c>
      <c r="C8" s="296" t="s">
        <v>221</v>
      </c>
      <c r="D8" s="297" t="s">
        <v>199</v>
      </c>
      <c r="E8" s="279" t="s">
        <v>70</v>
      </c>
      <c r="F8" s="279" t="str">
        <f t="shared" si="0"/>
        <v xml:space="preserve">344 / 240 / </v>
      </c>
      <c r="G8" s="279">
        <v>344</v>
      </c>
      <c r="H8" s="178"/>
    </row>
    <row r="9" spans="1:8" ht="13.5" customHeight="1">
      <c r="A9" s="149">
        <v>3</v>
      </c>
      <c r="B9" s="149" t="s">
        <v>267</v>
      </c>
      <c r="C9" s="296" t="s">
        <v>222</v>
      </c>
      <c r="D9" s="297" t="s">
        <v>6</v>
      </c>
      <c r="E9" s="279" t="s">
        <v>94</v>
      </c>
      <c r="F9" s="279" t="str">
        <f t="shared" si="0"/>
        <v xml:space="preserve">549 / 384 / </v>
      </c>
      <c r="G9" s="279">
        <v>549</v>
      </c>
      <c r="H9" s="178"/>
    </row>
    <row r="10" spans="1:8" ht="13.5" customHeight="1">
      <c r="A10" s="149">
        <v>4</v>
      </c>
      <c r="B10" s="149" t="s">
        <v>104</v>
      </c>
      <c r="C10" s="296" t="s">
        <v>223</v>
      </c>
      <c r="D10" s="297" t="s">
        <v>4</v>
      </c>
      <c r="E10" s="279" t="s">
        <v>93</v>
      </c>
      <c r="F10" s="279" t="str">
        <f t="shared" si="0"/>
        <v xml:space="preserve">783 / 548 / </v>
      </c>
      <c r="G10" s="279">
        <v>783</v>
      </c>
      <c r="H10" s="178"/>
    </row>
    <row r="11" spans="1:8" ht="13.5" customHeight="1">
      <c r="A11" s="149">
        <v>5</v>
      </c>
      <c r="B11" s="149" t="s">
        <v>106</v>
      </c>
      <c r="C11" s="296" t="s">
        <v>224</v>
      </c>
      <c r="D11" s="297" t="s">
        <v>199</v>
      </c>
      <c r="E11" s="279" t="s">
        <v>84</v>
      </c>
      <c r="F11" s="279" t="str">
        <f t="shared" si="0"/>
        <v xml:space="preserve">729 / 510 / </v>
      </c>
      <c r="G11" s="279">
        <v>729</v>
      </c>
      <c r="H11" s="178"/>
    </row>
    <row r="12" spans="1:8" ht="13.5" customHeight="1">
      <c r="A12" s="149">
        <v>6</v>
      </c>
      <c r="B12" s="149" t="s">
        <v>107</v>
      </c>
      <c r="C12" s="296" t="s">
        <v>225</v>
      </c>
      <c r="D12" s="297" t="s">
        <v>101</v>
      </c>
      <c r="E12" s="279"/>
      <c r="F12" s="279" t="str">
        <f t="shared" si="0"/>
        <v xml:space="preserve">361 / 252 / </v>
      </c>
      <c r="G12" s="279">
        <v>361</v>
      </c>
      <c r="H12" s="178"/>
    </row>
    <row r="13" spans="1:8" ht="13.5" customHeight="1">
      <c r="A13" s="124">
        <v>1</v>
      </c>
      <c r="B13" s="124" t="s">
        <v>108</v>
      </c>
      <c r="C13" s="298" t="s">
        <v>226</v>
      </c>
      <c r="D13" s="277" t="s">
        <v>75</v>
      </c>
      <c r="E13" s="299" t="s">
        <v>115</v>
      </c>
      <c r="F13" s="299" t="str">
        <f t="shared" si="0"/>
        <v xml:space="preserve">595 / 416 / </v>
      </c>
      <c r="G13" s="276">
        <v>595</v>
      </c>
      <c r="H13" s="122"/>
    </row>
    <row r="14" spans="1:8" ht="13.5" customHeight="1">
      <c r="A14" s="124">
        <v>2</v>
      </c>
      <c r="B14" s="124" t="s">
        <v>110</v>
      </c>
      <c r="C14" s="298" t="s">
        <v>227</v>
      </c>
      <c r="D14" s="277" t="s">
        <v>6</v>
      </c>
      <c r="E14" s="299" t="s">
        <v>94</v>
      </c>
      <c r="F14" s="299" t="str">
        <f t="shared" si="0"/>
        <v xml:space="preserve">571 / 399 / </v>
      </c>
      <c r="G14" s="276">
        <v>571</v>
      </c>
      <c r="H14" s="122"/>
    </row>
    <row r="15" spans="1:8" ht="13.5" customHeight="1">
      <c r="A15" s="124">
        <v>3</v>
      </c>
      <c r="B15" s="124" t="s">
        <v>109</v>
      </c>
      <c r="C15" s="298" t="s">
        <v>228</v>
      </c>
      <c r="D15" s="277" t="s">
        <v>12</v>
      </c>
      <c r="E15" s="299" t="s">
        <v>82</v>
      </c>
      <c r="F15" s="299" t="str">
        <f t="shared" si="0"/>
        <v xml:space="preserve">620 / 434 / </v>
      </c>
      <c r="G15" s="276">
        <v>620</v>
      </c>
      <c r="H15" s="122"/>
    </row>
    <row r="16" spans="1:8" ht="13.5" customHeight="1">
      <c r="A16" s="124">
        <v>4</v>
      </c>
      <c r="B16" s="124" t="s">
        <v>111</v>
      </c>
      <c r="C16" s="298" t="s">
        <v>229</v>
      </c>
      <c r="D16" s="277" t="s">
        <v>4</v>
      </c>
      <c r="E16" s="299" t="s">
        <v>93</v>
      </c>
      <c r="F16" s="299" t="str">
        <f t="shared" si="0"/>
        <v xml:space="preserve">706 / 494 / </v>
      </c>
      <c r="G16" s="276">
        <v>706</v>
      </c>
      <c r="H16" s="122"/>
    </row>
    <row r="17" spans="1:8" ht="13.5" customHeight="1">
      <c r="A17" s="124">
        <v>5</v>
      </c>
      <c r="B17" s="124" t="s">
        <v>112</v>
      </c>
      <c r="C17" s="300" t="s">
        <v>230</v>
      </c>
      <c r="D17" s="277" t="s">
        <v>8</v>
      </c>
      <c r="E17" s="299" t="s">
        <v>84</v>
      </c>
      <c r="F17" s="299" t="str">
        <f t="shared" si="0"/>
        <v xml:space="preserve">524 / 366 / </v>
      </c>
      <c r="G17" s="276">
        <v>524</v>
      </c>
      <c r="H17" s="122"/>
    </row>
    <row r="18" spans="1:8" ht="13.5" customHeight="1">
      <c r="A18" s="124">
        <v>6</v>
      </c>
      <c r="B18" s="124" t="s">
        <v>113</v>
      </c>
      <c r="C18" s="298" t="s">
        <v>231</v>
      </c>
      <c r="D18" s="277" t="s">
        <v>194</v>
      </c>
      <c r="E18" s="299" t="s">
        <v>96</v>
      </c>
      <c r="F18" s="299" t="str">
        <f t="shared" si="0"/>
        <v xml:space="preserve">457 / 319 / </v>
      </c>
      <c r="G18" s="276">
        <v>457</v>
      </c>
      <c r="H18" s="122"/>
    </row>
    <row r="19" spans="1:8" ht="13.5" customHeight="1">
      <c r="A19" s="149">
        <v>1</v>
      </c>
      <c r="B19" s="149" t="s">
        <v>116</v>
      </c>
      <c r="C19" s="296" t="s">
        <v>232</v>
      </c>
      <c r="D19" s="297" t="s">
        <v>192</v>
      </c>
      <c r="E19" s="279" t="s">
        <v>65</v>
      </c>
      <c r="F19" s="279" t="str">
        <f t="shared" si="0"/>
        <v xml:space="preserve">489 / 342 / </v>
      </c>
      <c r="G19" s="279">
        <v>489</v>
      </c>
      <c r="H19" s="178"/>
    </row>
    <row r="20" spans="1:8" ht="13.5" customHeight="1">
      <c r="A20" s="149">
        <v>2</v>
      </c>
      <c r="B20" s="149" t="s">
        <v>117</v>
      </c>
      <c r="C20" s="296" t="s">
        <v>233</v>
      </c>
      <c r="D20" s="297" t="s">
        <v>193</v>
      </c>
      <c r="E20" s="279" t="s">
        <v>56</v>
      </c>
      <c r="F20" s="279" t="str">
        <f t="shared" si="0"/>
        <v xml:space="preserve">407 / 284 / </v>
      </c>
      <c r="G20" s="279">
        <v>407</v>
      </c>
      <c r="H20" s="178"/>
    </row>
    <row r="21" spans="1:8" ht="13.5" customHeight="1">
      <c r="A21" s="149">
        <v>3</v>
      </c>
      <c r="B21" s="149" t="s">
        <v>118</v>
      </c>
      <c r="C21" s="296" t="s">
        <v>234</v>
      </c>
      <c r="D21" s="297" t="s">
        <v>12</v>
      </c>
      <c r="E21" s="279" t="s">
        <v>82</v>
      </c>
      <c r="F21" s="279" t="str">
        <f t="shared" si="0"/>
        <v xml:space="preserve">435 / 304 / </v>
      </c>
      <c r="G21" s="279">
        <v>435</v>
      </c>
      <c r="H21" s="178"/>
    </row>
    <row r="22" spans="1:8" ht="13.5" customHeight="1">
      <c r="A22" s="149">
        <v>4</v>
      </c>
      <c r="B22" s="280" t="s">
        <v>119</v>
      </c>
      <c r="C22" s="296" t="s">
        <v>235</v>
      </c>
      <c r="D22" s="297" t="s">
        <v>122</v>
      </c>
      <c r="E22" s="279" t="s">
        <v>81</v>
      </c>
      <c r="F22" s="279" t="str">
        <f t="shared" si="0"/>
        <v xml:space="preserve">149 / 104 / </v>
      </c>
      <c r="G22" s="279">
        <v>149</v>
      </c>
      <c r="H22" s="178"/>
    </row>
    <row r="23" spans="1:8" ht="13.5" customHeight="1">
      <c r="A23" s="149">
        <v>5</v>
      </c>
      <c r="B23" s="149" t="s">
        <v>120</v>
      </c>
      <c r="C23" s="296" t="s">
        <v>236</v>
      </c>
      <c r="D23" s="297" t="s">
        <v>123</v>
      </c>
      <c r="E23" s="279" t="s">
        <v>84</v>
      </c>
      <c r="F23" s="279" t="str">
        <f t="shared" si="0"/>
        <v xml:space="preserve">207 / 144 / </v>
      </c>
      <c r="G23" s="279">
        <v>207</v>
      </c>
      <c r="H23" s="178"/>
    </row>
    <row r="24" spans="1:8" ht="13.5" customHeight="1">
      <c r="A24" s="149">
        <v>6</v>
      </c>
      <c r="B24" s="149" t="s">
        <v>121</v>
      </c>
      <c r="C24" s="296" t="s">
        <v>237</v>
      </c>
      <c r="D24" s="297" t="s">
        <v>170</v>
      </c>
      <c r="E24" s="279"/>
      <c r="F24" s="279" t="str">
        <f t="shared" si="0"/>
        <v xml:space="preserve">299 / 209 / </v>
      </c>
      <c r="G24" s="279">
        <v>299</v>
      </c>
      <c r="H24" s="178"/>
    </row>
    <row r="25" spans="1:8" ht="13.5" customHeight="1">
      <c r="A25" s="124">
        <v>1</v>
      </c>
      <c r="B25" s="124" t="s">
        <v>125</v>
      </c>
      <c r="C25" s="298" t="s">
        <v>238</v>
      </c>
      <c r="D25" s="277" t="s">
        <v>195</v>
      </c>
      <c r="E25" s="299" t="s">
        <v>92</v>
      </c>
      <c r="F25" s="299" t="str">
        <f t="shared" si="0"/>
        <v xml:space="preserve">351 / 245 / </v>
      </c>
      <c r="G25" s="276">
        <v>351</v>
      </c>
      <c r="H25" s="122"/>
    </row>
    <row r="26" spans="1:8" ht="13.5" customHeight="1">
      <c r="A26" s="124">
        <v>2</v>
      </c>
      <c r="B26" s="124" t="s">
        <v>126</v>
      </c>
      <c r="C26" s="298" t="s">
        <v>269</v>
      </c>
      <c r="D26" s="277" t="s">
        <v>75</v>
      </c>
      <c r="E26" s="299" t="s">
        <v>115</v>
      </c>
      <c r="F26" s="299" t="str">
        <f t="shared" si="0"/>
        <v xml:space="preserve">419 / 293 / </v>
      </c>
      <c r="G26" s="276">
        <v>419</v>
      </c>
      <c r="H26" s="122"/>
    </row>
    <row r="27" spans="1:8" ht="13.5" customHeight="1">
      <c r="A27" s="124">
        <v>3</v>
      </c>
      <c r="B27" s="124" t="s">
        <v>127</v>
      </c>
      <c r="C27" s="298" t="s">
        <v>239</v>
      </c>
      <c r="D27" s="277" t="s">
        <v>13</v>
      </c>
      <c r="E27" s="299" t="s">
        <v>83</v>
      </c>
      <c r="F27" s="299" t="str">
        <f t="shared" si="0"/>
        <v xml:space="preserve">427 / 298 / </v>
      </c>
      <c r="G27" s="276">
        <v>427</v>
      </c>
      <c r="H27" s="122"/>
    </row>
    <row r="28" spans="1:8" ht="13.5" customHeight="1">
      <c r="A28" s="124">
        <v>4</v>
      </c>
      <c r="B28" s="124" t="s">
        <v>128</v>
      </c>
      <c r="C28" s="298" t="s">
        <v>291</v>
      </c>
      <c r="D28" s="277" t="s">
        <v>11</v>
      </c>
      <c r="E28" s="299" t="s">
        <v>61</v>
      </c>
      <c r="F28" s="299" t="str">
        <f t="shared" si="0"/>
        <v xml:space="preserve">381 / 266 / </v>
      </c>
      <c r="G28" s="276">
        <v>381</v>
      </c>
      <c r="H28" s="122"/>
    </row>
    <row r="29" spans="1:8" ht="13.5" customHeight="1">
      <c r="A29" s="124">
        <v>5</v>
      </c>
      <c r="B29" s="124" t="s">
        <v>129</v>
      </c>
      <c r="C29" s="298" t="s">
        <v>270</v>
      </c>
      <c r="D29" s="277" t="s">
        <v>101</v>
      </c>
      <c r="E29" s="299"/>
      <c r="F29" s="299" t="str">
        <f>G29 &amp; " / " &amp; TRUNC((1-$C$1)*G29,0) &amp; " / " &amp; H29</f>
        <v xml:space="preserve">345 / 241 / </v>
      </c>
      <c r="G29" s="276">
        <v>345</v>
      </c>
      <c r="H29" s="122"/>
    </row>
    <row r="30" spans="1:8" ht="13.5" customHeight="1">
      <c r="A30" s="124">
        <v>6</v>
      </c>
      <c r="B30" s="124" t="s">
        <v>130</v>
      </c>
      <c r="C30" s="298" t="s">
        <v>240</v>
      </c>
      <c r="D30" s="277" t="s">
        <v>123</v>
      </c>
      <c r="E30" s="299" t="s">
        <v>84</v>
      </c>
      <c r="F30" s="299" t="str">
        <f t="shared" si="0"/>
        <v xml:space="preserve">381 / 266 / </v>
      </c>
      <c r="G30" s="276">
        <v>381</v>
      </c>
      <c r="H30" s="122"/>
    </row>
    <row r="31" spans="1:8" ht="13.5" customHeight="1">
      <c r="A31" s="123">
        <v>1</v>
      </c>
      <c r="B31" s="123" t="s">
        <v>268</v>
      </c>
      <c r="C31" s="301" t="s">
        <v>271</v>
      </c>
      <c r="D31" s="302" t="s">
        <v>76</v>
      </c>
      <c r="E31" s="303" t="s">
        <v>96</v>
      </c>
      <c r="F31" s="303" t="str">
        <f t="shared" si="0"/>
        <v xml:space="preserve">73 / 51 / </v>
      </c>
      <c r="G31" s="303">
        <v>73</v>
      </c>
      <c r="H31" s="179"/>
    </row>
    <row r="32" spans="1:8" ht="13.5" customHeight="1">
      <c r="A32" s="123">
        <v>2</v>
      </c>
      <c r="B32" s="123" t="s">
        <v>131</v>
      </c>
      <c r="C32" s="301" t="s">
        <v>241</v>
      </c>
      <c r="D32" s="302" t="s">
        <v>12</v>
      </c>
      <c r="E32" s="303" t="s">
        <v>82</v>
      </c>
      <c r="F32" s="303" t="str">
        <f t="shared" si="0"/>
        <v xml:space="preserve">83 / 58 / </v>
      </c>
      <c r="G32" s="303">
        <v>83</v>
      </c>
      <c r="H32" s="179"/>
    </row>
    <row r="33" spans="1:9" ht="13.5" customHeight="1">
      <c r="A33" s="123">
        <v>3</v>
      </c>
      <c r="B33" s="123" t="s">
        <v>132</v>
      </c>
      <c r="C33" s="301" t="s">
        <v>242</v>
      </c>
      <c r="D33" s="302" t="s">
        <v>7</v>
      </c>
      <c r="E33" s="303" t="s">
        <v>95</v>
      </c>
      <c r="F33" s="303" t="str">
        <f t="shared" si="0"/>
        <v xml:space="preserve">73 / 51 / </v>
      </c>
      <c r="G33" s="303">
        <v>73</v>
      </c>
      <c r="H33" s="179"/>
    </row>
    <row r="34" spans="1:9" ht="13.5" customHeight="1">
      <c r="A34" s="123">
        <v>4</v>
      </c>
      <c r="B34" s="123" t="s">
        <v>133</v>
      </c>
      <c r="C34" s="301" t="s">
        <v>243</v>
      </c>
      <c r="D34" s="302" t="s">
        <v>86</v>
      </c>
      <c r="E34" s="303" t="s">
        <v>115</v>
      </c>
      <c r="F34" s="303" t="str">
        <f t="shared" si="0"/>
        <v xml:space="preserve">77 / 53 / </v>
      </c>
      <c r="G34" s="303">
        <v>77</v>
      </c>
      <c r="H34" s="179"/>
    </row>
    <row r="35" spans="1:9" ht="13.5" customHeight="1">
      <c r="A35" s="128">
        <v>5</v>
      </c>
      <c r="B35" s="128" t="s">
        <v>134</v>
      </c>
      <c r="C35" s="304" t="s">
        <v>244</v>
      </c>
      <c r="D35" s="305" t="s">
        <v>10</v>
      </c>
      <c r="E35" s="306" t="s">
        <v>68</v>
      </c>
      <c r="F35" s="306" t="str">
        <f t="shared" si="0"/>
        <v xml:space="preserve">124 / 86 / </v>
      </c>
      <c r="G35" s="303">
        <v>124</v>
      </c>
      <c r="H35" s="180"/>
    </row>
    <row r="36" spans="1:9" ht="13.5" customHeight="1">
      <c r="A36" s="130">
        <v>1</v>
      </c>
      <c r="B36" s="130" t="s">
        <v>268</v>
      </c>
      <c r="C36" s="307" t="str">
        <f>C31</f>
        <v>5ΔΛ-ΠΟΛΥΜΕΣΙΚΕΣ ΥΠΗΡΕΣΙΕΣ ΣΤΗΝ ΥΓΕΙΑ</v>
      </c>
      <c r="D36" s="308" t="str">
        <f>D31</f>
        <v>ΣΠΑΝΑΚΗΣ</v>
      </c>
      <c r="E36" s="281" t="str">
        <f>E31</f>
        <v>ΤΣΙΚΝΑΚΗΣ ΕΜΜΑΝΟΥΗΛ</v>
      </c>
      <c r="F36" s="281" t="str">
        <f>F31</f>
        <v xml:space="preserve">73 / 51 / </v>
      </c>
      <c r="G36" s="309"/>
      <c r="H36" s="179"/>
    </row>
    <row r="37" spans="1:9" ht="13.5" customHeight="1">
      <c r="A37" s="130">
        <v>2</v>
      </c>
      <c r="B37" s="130" t="s">
        <v>135</v>
      </c>
      <c r="C37" s="294" t="s">
        <v>280</v>
      </c>
      <c r="D37" s="310" t="s">
        <v>11</v>
      </c>
      <c r="E37" s="311" t="s">
        <v>61</v>
      </c>
      <c r="F37" s="311" t="str">
        <f t="shared" ref="F37:F58" si="1">G37 &amp; " / " &amp; TRUNC((1-$C$1)*G37,0) &amp; " / " &amp; H37</f>
        <v xml:space="preserve">38 / 26 / </v>
      </c>
      <c r="G37" s="311">
        <v>38</v>
      </c>
      <c r="H37" s="179"/>
    </row>
    <row r="38" spans="1:9" ht="13.5" customHeight="1">
      <c r="A38" s="130">
        <v>3</v>
      </c>
      <c r="B38" s="130" t="s">
        <v>136</v>
      </c>
      <c r="C38" s="294" t="s">
        <v>245</v>
      </c>
      <c r="D38" s="310" t="s">
        <v>85</v>
      </c>
      <c r="E38" s="311" t="s">
        <v>137</v>
      </c>
      <c r="F38" s="311" t="str">
        <f t="shared" si="1"/>
        <v xml:space="preserve">66 / 46 / </v>
      </c>
      <c r="G38" s="311">
        <v>66</v>
      </c>
      <c r="H38" s="179"/>
    </row>
    <row r="39" spans="1:9" ht="13.5" customHeight="1">
      <c r="A39" s="130">
        <v>4</v>
      </c>
      <c r="B39" s="130" t="s">
        <v>139</v>
      </c>
      <c r="C39" s="294" t="s">
        <v>246</v>
      </c>
      <c r="D39" s="310" t="s">
        <v>146</v>
      </c>
      <c r="E39" s="311" t="s">
        <v>61</v>
      </c>
      <c r="F39" s="311" t="str">
        <f t="shared" si="1"/>
        <v xml:space="preserve">53 / 37 / </v>
      </c>
      <c r="G39" s="311">
        <v>53</v>
      </c>
      <c r="H39" s="179"/>
      <c r="I39" s="273"/>
    </row>
    <row r="40" spans="1:9" ht="13.5" customHeight="1">
      <c r="A40" s="142">
        <v>5</v>
      </c>
      <c r="B40" s="142" t="s">
        <v>138</v>
      </c>
      <c r="C40" s="329" t="s">
        <v>247</v>
      </c>
      <c r="D40" s="312" t="s">
        <v>199</v>
      </c>
      <c r="E40" s="313" t="s">
        <v>197</v>
      </c>
      <c r="F40" s="313" t="str">
        <f>G40 &amp; " / " &amp; TRUNC((1-$C$1)*G40,0) &amp; " / " &amp; H41</f>
        <v xml:space="preserve">233 / 163 / </v>
      </c>
      <c r="G40" s="311">
        <v>233</v>
      </c>
      <c r="H40" s="334"/>
      <c r="I40" s="273" t="s">
        <v>304</v>
      </c>
    </row>
    <row r="41" spans="1:9" ht="13.5" customHeight="1">
      <c r="A41" s="137">
        <v>1</v>
      </c>
      <c r="B41" s="137" t="s">
        <v>140</v>
      </c>
      <c r="C41" s="295" t="s">
        <v>248</v>
      </c>
      <c r="D41" s="139"/>
      <c r="E41" s="140" t="s">
        <v>92</v>
      </c>
      <c r="F41" s="140" t="e">
        <f>G41 &amp; " / " &amp; TRUNC((1-$C$1)*G41,0) &amp; " / " &amp;#REF!</f>
        <v>#REF!</v>
      </c>
      <c r="G41" s="188"/>
      <c r="H41" s="225"/>
      <c r="I41" s="273" t="s">
        <v>292</v>
      </c>
    </row>
    <row r="42" spans="1:9" ht="13.5" customHeight="1">
      <c r="A42" s="137">
        <v>2</v>
      </c>
      <c r="B42" s="137" t="s">
        <v>141</v>
      </c>
      <c r="C42" s="231" t="s">
        <v>249</v>
      </c>
      <c r="D42" s="278" t="s">
        <v>146</v>
      </c>
      <c r="E42" s="314" t="s">
        <v>92</v>
      </c>
      <c r="F42" s="314" t="str">
        <f t="shared" si="1"/>
        <v xml:space="preserve">113 / 79 / </v>
      </c>
      <c r="G42" s="314">
        <v>113</v>
      </c>
      <c r="H42" s="179"/>
    </row>
    <row r="43" spans="1:9" ht="13.5" customHeight="1">
      <c r="A43" s="137">
        <v>3</v>
      </c>
      <c r="B43" s="137" t="s">
        <v>142</v>
      </c>
      <c r="C43" s="138" t="s">
        <v>272</v>
      </c>
      <c r="D43" s="278" t="s">
        <v>9</v>
      </c>
      <c r="E43" s="314" t="s">
        <v>92</v>
      </c>
      <c r="F43" s="314" t="str">
        <f t="shared" si="1"/>
        <v xml:space="preserve">84 / 58 / </v>
      </c>
      <c r="G43" s="314">
        <v>84</v>
      </c>
      <c r="H43" s="179"/>
    </row>
    <row r="44" spans="1:9" ht="13.5" customHeight="1">
      <c r="A44" s="137">
        <v>4</v>
      </c>
      <c r="B44" s="137" t="s">
        <v>144</v>
      </c>
      <c r="C44" s="138" t="s">
        <v>250</v>
      </c>
      <c r="D44" s="278" t="s">
        <v>198</v>
      </c>
      <c r="E44" s="314" t="s">
        <v>92</v>
      </c>
      <c r="F44" s="314" t="str">
        <f t="shared" si="1"/>
        <v xml:space="preserve">100 / 70 / </v>
      </c>
      <c r="G44" s="314">
        <v>100</v>
      </c>
      <c r="H44" s="179"/>
    </row>
    <row r="45" spans="1:9" ht="13.5" customHeight="1">
      <c r="A45" s="141">
        <v>5</v>
      </c>
      <c r="B45" s="141" t="s">
        <v>145</v>
      </c>
      <c r="C45" s="329" t="s">
        <v>251</v>
      </c>
      <c r="D45" s="315" t="s">
        <v>199</v>
      </c>
      <c r="E45" s="316" t="s">
        <v>143</v>
      </c>
      <c r="F45" s="316" t="str">
        <f t="shared" si="1"/>
        <v xml:space="preserve">226 / 158 / </v>
      </c>
      <c r="G45" s="314">
        <v>226</v>
      </c>
      <c r="H45" s="334"/>
      <c r="I45" s="273" t="s">
        <v>304</v>
      </c>
    </row>
    <row r="46" spans="1:9" ht="13.5" customHeight="1">
      <c r="A46" s="133">
        <v>1</v>
      </c>
      <c r="B46" s="133" t="s">
        <v>165</v>
      </c>
      <c r="C46" s="317" t="s">
        <v>252</v>
      </c>
      <c r="D46" s="318" t="s">
        <v>189</v>
      </c>
      <c r="E46" s="319" t="s">
        <v>81</v>
      </c>
      <c r="F46" s="319" t="str">
        <f t="shared" si="1"/>
        <v xml:space="preserve">74 / 51 / </v>
      </c>
      <c r="G46" s="319">
        <v>74</v>
      </c>
      <c r="H46" s="182"/>
    </row>
    <row r="47" spans="1:9" ht="13.5" customHeight="1">
      <c r="A47" s="133">
        <v>2</v>
      </c>
      <c r="B47" s="133" t="s">
        <v>173</v>
      </c>
      <c r="C47" s="317" t="s">
        <v>273</v>
      </c>
      <c r="D47" s="318" t="s">
        <v>200</v>
      </c>
      <c r="E47" s="319" t="s">
        <v>68</v>
      </c>
      <c r="F47" s="319" t="str">
        <f t="shared" si="1"/>
        <v xml:space="preserve">125 / 87 / </v>
      </c>
      <c r="G47" s="319">
        <v>125</v>
      </c>
      <c r="H47" s="182"/>
    </row>
    <row r="48" spans="1:9" ht="13.5" customHeight="1">
      <c r="A48" s="133">
        <v>3</v>
      </c>
      <c r="B48" s="133" t="s">
        <v>174</v>
      </c>
      <c r="C48" s="317" t="s">
        <v>274</v>
      </c>
      <c r="D48" s="318" t="s">
        <v>13</v>
      </c>
      <c r="E48" s="319" t="s">
        <v>83</v>
      </c>
      <c r="F48" s="319" t="str">
        <f t="shared" si="1"/>
        <v xml:space="preserve">56 / 39 / </v>
      </c>
      <c r="G48" s="319">
        <v>56</v>
      </c>
      <c r="H48" s="182"/>
    </row>
    <row r="49" spans="1:9" ht="13.5" customHeight="1">
      <c r="A49" s="133">
        <v>4</v>
      </c>
      <c r="B49" s="133" t="s">
        <v>282</v>
      </c>
      <c r="C49" s="317" t="s">
        <v>256</v>
      </c>
      <c r="D49" s="318" t="s">
        <v>7</v>
      </c>
      <c r="E49" s="319" t="s">
        <v>95</v>
      </c>
      <c r="F49" s="319" t="str">
        <f t="shared" si="1"/>
        <v xml:space="preserve">146 / 102 / </v>
      </c>
      <c r="G49" s="319">
        <v>146</v>
      </c>
      <c r="H49" s="182"/>
    </row>
    <row r="50" spans="1:9" ht="13.5" customHeight="1">
      <c r="A50" s="133">
        <v>5</v>
      </c>
      <c r="B50" s="133" t="s">
        <v>283</v>
      </c>
      <c r="C50" s="317" t="s">
        <v>275</v>
      </c>
      <c r="D50" s="318" t="s">
        <v>189</v>
      </c>
      <c r="E50" s="319" t="s">
        <v>81</v>
      </c>
      <c r="F50" s="319" t="str">
        <f t="shared" si="1"/>
        <v xml:space="preserve">26 / 18 / </v>
      </c>
      <c r="G50" s="319">
        <v>26</v>
      </c>
      <c r="H50" s="182"/>
    </row>
    <row r="51" spans="1:9" ht="13.5" customHeight="1">
      <c r="A51" s="124">
        <v>1</v>
      </c>
      <c r="B51" s="124" t="s">
        <v>156</v>
      </c>
      <c r="C51" s="298" t="s">
        <v>253</v>
      </c>
      <c r="D51" s="277" t="s">
        <v>193</v>
      </c>
      <c r="E51" s="299" t="s">
        <v>56</v>
      </c>
      <c r="F51" s="299" t="str">
        <f t="shared" si="1"/>
        <v xml:space="preserve">56 / 39 / </v>
      </c>
      <c r="G51" s="299">
        <v>56</v>
      </c>
      <c r="H51" s="182"/>
    </row>
    <row r="52" spans="1:9" ht="13.5" customHeight="1">
      <c r="A52" s="124">
        <v>2</v>
      </c>
      <c r="B52" s="124" t="s">
        <v>157</v>
      </c>
      <c r="C52" s="298" t="s">
        <v>276</v>
      </c>
      <c r="D52" s="277" t="s">
        <v>85</v>
      </c>
      <c r="E52" s="299" t="s">
        <v>137</v>
      </c>
      <c r="F52" s="299" t="str">
        <f t="shared" si="1"/>
        <v xml:space="preserve">46 / 32 / </v>
      </c>
      <c r="G52" s="299">
        <v>46</v>
      </c>
      <c r="H52" s="182"/>
    </row>
    <row r="53" spans="1:9" ht="13.5" customHeight="1">
      <c r="A53" s="124">
        <v>3</v>
      </c>
      <c r="B53" s="124" t="s">
        <v>158</v>
      </c>
      <c r="C53" s="298" t="s">
        <v>254</v>
      </c>
      <c r="D53" s="277" t="s">
        <v>194</v>
      </c>
      <c r="E53" s="299" t="s">
        <v>96</v>
      </c>
      <c r="F53" s="299" t="str">
        <f t="shared" si="1"/>
        <v xml:space="preserve">89 / 62 / </v>
      </c>
      <c r="G53" s="299">
        <v>89</v>
      </c>
      <c r="H53" s="182"/>
    </row>
    <row r="54" spans="1:9" ht="13.5" customHeight="1">
      <c r="A54" s="124">
        <v>4</v>
      </c>
      <c r="B54" s="124" t="s">
        <v>159</v>
      </c>
      <c r="C54" s="298" t="s">
        <v>255</v>
      </c>
      <c r="D54" s="277" t="s">
        <v>196</v>
      </c>
      <c r="E54" s="299" t="s">
        <v>96</v>
      </c>
      <c r="F54" s="299" t="str">
        <f t="shared" si="1"/>
        <v xml:space="preserve">25 / 17 / </v>
      </c>
      <c r="G54" s="299">
        <v>25</v>
      </c>
      <c r="H54" s="182"/>
    </row>
    <row r="55" spans="1:9" ht="13.5" customHeight="1">
      <c r="A55" s="135">
        <v>5</v>
      </c>
      <c r="B55" s="135" t="s">
        <v>160</v>
      </c>
      <c r="C55" s="320" t="s">
        <v>281</v>
      </c>
      <c r="D55" s="321" t="s">
        <v>146</v>
      </c>
      <c r="E55" s="299" t="s">
        <v>161</v>
      </c>
      <c r="F55" s="299" t="str">
        <f t="shared" si="1"/>
        <v xml:space="preserve">139 / 97 / </v>
      </c>
      <c r="G55" s="299">
        <v>139</v>
      </c>
      <c r="H55" s="183"/>
    </row>
    <row r="56" spans="1:9" ht="13.5" customHeight="1">
      <c r="A56" s="136">
        <v>1</v>
      </c>
      <c r="B56" s="136" t="s">
        <v>162</v>
      </c>
      <c r="C56" s="322" t="s">
        <v>257</v>
      </c>
      <c r="D56" s="323" t="s">
        <v>195</v>
      </c>
      <c r="E56" s="324" t="s">
        <v>92</v>
      </c>
      <c r="F56" s="324" t="str">
        <f t="shared" si="1"/>
        <v xml:space="preserve">68 / 47 / </v>
      </c>
      <c r="G56" s="324">
        <v>68</v>
      </c>
      <c r="H56" s="182"/>
    </row>
    <row r="57" spans="1:9" ht="13.5" customHeight="1">
      <c r="A57" s="136">
        <v>2</v>
      </c>
      <c r="B57" s="136" t="s">
        <v>284</v>
      </c>
      <c r="C57" s="322" t="s">
        <v>293</v>
      </c>
      <c r="D57" s="323" t="s">
        <v>6</v>
      </c>
      <c r="E57" s="324" t="s">
        <v>164</v>
      </c>
      <c r="F57" s="324" t="str">
        <f t="shared" si="1"/>
        <v xml:space="preserve">56 / 39 / </v>
      </c>
      <c r="G57" s="324">
        <v>56</v>
      </c>
      <c r="H57" s="182"/>
    </row>
    <row r="58" spans="1:9" ht="13.5" customHeight="1">
      <c r="A58" s="136">
        <v>3</v>
      </c>
      <c r="B58" s="136" t="s">
        <v>163</v>
      </c>
      <c r="C58" s="322" t="s">
        <v>258</v>
      </c>
      <c r="D58" s="323" t="s">
        <v>285</v>
      </c>
      <c r="E58" s="324" t="s">
        <v>80</v>
      </c>
      <c r="F58" s="324" t="str">
        <f t="shared" si="1"/>
        <v xml:space="preserve">12 / 8 / </v>
      </c>
      <c r="G58" s="324">
        <v>12</v>
      </c>
      <c r="H58" s="282"/>
    </row>
    <row r="59" spans="1:9" ht="13.5" customHeight="1">
      <c r="A59" s="136">
        <v>4</v>
      </c>
      <c r="B59" s="136" t="s">
        <v>282</v>
      </c>
      <c r="C59" s="129" t="str">
        <f t="shared" ref="C59:F60" si="2">C49</f>
        <v>6ΔΥ-ΤΕΧΝΟΛΟΓΙΑ ΠΑΙΓΝΙΩΝ</v>
      </c>
      <c r="D59" s="165" t="str">
        <f t="shared" si="2"/>
        <v>ΠΑΧΟΥΛΑΚΗΣ</v>
      </c>
      <c r="E59" s="134" t="str">
        <f t="shared" si="2"/>
        <v>ΠΑΧΟΥΛΑΚΗΣ ΙΩΑΝΝΗΣ</v>
      </c>
      <c r="F59" s="134" t="str">
        <f t="shared" si="2"/>
        <v xml:space="preserve">146 / 102 / </v>
      </c>
      <c r="G59" s="178"/>
      <c r="H59" s="282"/>
    </row>
    <row r="60" spans="1:9" ht="13.5" customHeight="1">
      <c r="A60" s="143">
        <v>5</v>
      </c>
      <c r="B60" s="144" t="s">
        <v>283</v>
      </c>
      <c r="C60" s="166" t="str">
        <f t="shared" si="2"/>
        <v>6ΔΥ-ΠΑΡΑΛΛΗΛΗ ΕΠΕΞΕΡΓΑΣΙΑ-ΠΑΡΑΛΛΗΛΑ ΣΥΣΤΗΜΑΤΑ</v>
      </c>
      <c r="D60" s="167" t="str">
        <f t="shared" si="2"/>
        <v>ΠΑΠΑΔΑΚΗΣ ΧΑΡ</v>
      </c>
      <c r="E60" s="168" t="str">
        <f t="shared" si="2"/>
        <v>ΦΡΑΓΚΟΠΟΥΛΟΥ ΠΑΡΑΣΚΕΥΗ</v>
      </c>
      <c r="F60" s="168" t="str">
        <f t="shared" si="2"/>
        <v xml:space="preserve">26 / 18 / </v>
      </c>
      <c r="G60" s="181"/>
      <c r="H60" s="180"/>
    </row>
    <row r="61" spans="1:9" ht="13.5" customHeight="1">
      <c r="A61" s="125">
        <v>1</v>
      </c>
      <c r="B61" s="125" t="s">
        <v>147</v>
      </c>
      <c r="C61" s="126" t="s">
        <v>259</v>
      </c>
      <c r="D61" s="325" t="s">
        <v>201</v>
      </c>
      <c r="E61" s="127" t="s">
        <v>82</v>
      </c>
      <c r="F61" s="127" t="str">
        <f t="shared" ref="F61:F72" si="3">G61 &amp; " / " &amp; TRUNC((1-$C$1)*G61,0) &amp; " / " &amp; H61</f>
        <v xml:space="preserve">5 / 3 / </v>
      </c>
      <c r="G61" s="185">
        <v>5</v>
      </c>
      <c r="H61" s="179"/>
    </row>
    <row r="62" spans="1:9" ht="13.5" customHeight="1">
      <c r="A62" s="125">
        <v>2</v>
      </c>
      <c r="B62" s="125" t="s">
        <v>149</v>
      </c>
      <c r="C62" s="295" t="s">
        <v>260</v>
      </c>
      <c r="D62" s="325"/>
      <c r="E62" s="127" t="s">
        <v>65</v>
      </c>
      <c r="F62" s="127" t="str">
        <f t="shared" si="3"/>
        <v xml:space="preserve"> / 0 / </v>
      </c>
      <c r="G62" s="190"/>
      <c r="H62" s="225"/>
      <c r="I62" s="273" t="s">
        <v>292</v>
      </c>
    </row>
    <row r="63" spans="1:9" ht="13.5" customHeight="1">
      <c r="A63" s="125">
        <v>3</v>
      </c>
      <c r="B63" s="125" t="s">
        <v>148</v>
      </c>
      <c r="C63" s="126" t="s">
        <v>261</v>
      </c>
      <c r="D63" s="325" t="s">
        <v>189</v>
      </c>
      <c r="E63" s="127" t="s">
        <v>81</v>
      </c>
      <c r="F63" s="127" t="str">
        <f t="shared" si="3"/>
        <v xml:space="preserve">55 / 38 / </v>
      </c>
      <c r="G63" s="185">
        <v>55</v>
      </c>
      <c r="H63" s="179"/>
    </row>
    <row r="64" spans="1:9" ht="13.5" customHeight="1">
      <c r="A64" s="145">
        <v>4</v>
      </c>
      <c r="B64" s="145" t="s">
        <v>286</v>
      </c>
      <c r="C64" s="126" t="s">
        <v>278</v>
      </c>
      <c r="D64" s="325" t="s">
        <v>175</v>
      </c>
      <c r="E64" s="146" t="s">
        <v>69</v>
      </c>
      <c r="F64" s="146" t="str">
        <f t="shared" si="3"/>
        <v xml:space="preserve">91 / 63 / </v>
      </c>
      <c r="G64" s="185">
        <v>91</v>
      </c>
      <c r="H64" s="179"/>
    </row>
    <row r="65" spans="1:9" ht="13.5" customHeight="1">
      <c r="A65" s="145">
        <v>5</v>
      </c>
      <c r="B65" s="145" t="s">
        <v>288</v>
      </c>
      <c r="C65" s="126" t="s">
        <v>279</v>
      </c>
      <c r="D65" s="325" t="s">
        <v>13</v>
      </c>
      <c r="E65" s="146" t="s">
        <v>83</v>
      </c>
      <c r="F65" s="146" t="str">
        <f t="shared" si="3"/>
        <v xml:space="preserve">113 / 79 / </v>
      </c>
      <c r="G65" s="185">
        <v>113</v>
      </c>
      <c r="H65" s="179"/>
    </row>
    <row r="66" spans="1:9" ht="13.5" customHeight="1">
      <c r="A66" s="147">
        <v>1</v>
      </c>
      <c r="B66" s="147" t="s">
        <v>152</v>
      </c>
      <c r="C66" s="244" t="s">
        <v>262</v>
      </c>
      <c r="D66" s="297" t="s">
        <v>85</v>
      </c>
      <c r="E66" s="148" t="s">
        <v>137</v>
      </c>
      <c r="F66" s="148" t="str">
        <f t="shared" si="3"/>
        <v xml:space="preserve">33 / 23 / </v>
      </c>
      <c r="G66" s="186">
        <v>33</v>
      </c>
      <c r="H66" s="184"/>
    </row>
    <row r="67" spans="1:9" ht="13.5" customHeight="1">
      <c r="A67" s="147">
        <v>2</v>
      </c>
      <c r="B67" s="147" t="s">
        <v>150</v>
      </c>
      <c r="C67" s="244" t="s">
        <v>263</v>
      </c>
      <c r="D67" s="297" t="s">
        <v>193</v>
      </c>
      <c r="E67" s="148" t="s">
        <v>56</v>
      </c>
      <c r="F67" s="148" t="str">
        <f t="shared" si="3"/>
        <v xml:space="preserve">56 / 39 / </v>
      </c>
      <c r="G67" s="186">
        <v>56</v>
      </c>
      <c r="H67" s="184"/>
    </row>
    <row r="68" spans="1:9" ht="13.5" customHeight="1">
      <c r="A68" s="147">
        <v>3</v>
      </c>
      <c r="B68" s="147" t="s">
        <v>287</v>
      </c>
      <c r="C68" s="295" t="s">
        <v>266</v>
      </c>
      <c r="D68" s="297"/>
      <c r="E68" s="148" t="s">
        <v>65</v>
      </c>
      <c r="F68" s="148" t="str">
        <f t="shared" si="3"/>
        <v xml:space="preserve"> / 0 / </v>
      </c>
      <c r="G68" s="186"/>
      <c r="H68" s="225"/>
      <c r="I68" s="273" t="s">
        <v>292</v>
      </c>
    </row>
    <row r="69" spans="1:9" ht="13.5" customHeight="1">
      <c r="A69" s="147">
        <v>4</v>
      </c>
      <c r="B69" s="149" t="s">
        <v>153</v>
      </c>
      <c r="C69" s="295" t="s">
        <v>264</v>
      </c>
      <c r="D69" s="297"/>
      <c r="E69" s="150" t="s">
        <v>56</v>
      </c>
      <c r="F69" s="150" t="str">
        <f t="shared" si="3"/>
        <v xml:space="preserve"> / 0 / </v>
      </c>
      <c r="G69" s="186"/>
      <c r="H69" s="225"/>
      <c r="I69" s="273" t="s">
        <v>292</v>
      </c>
    </row>
    <row r="70" spans="1:9" ht="13.5" customHeight="1">
      <c r="A70" s="151">
        <v>5</v>
      </c>
      <c r="B70" s="151" t="s">
        <v>151</v>
      </c>
      <c r="C70" s="329" t="s">
        <v>289</v>
      </c>
      <c r="D70" s="326" t="s">
        <v>199</v>
      </c>
      <c r="E70" s="152" t="s">
        <v>70</v>
      </c>
      <c r="F70" s="152" t="str">
        <f>G70 &amp; " / " &amp; TRUNC((1-$C$1)*G70,0) &amp; " / " &amp; H70</f>
        <v xml:space="preserve">327 / 228 / </v>
      </c>
      <c r="G70" s="152">
        <v>327</v>
      </c>
      <c r="H70" s="334"/>
      <c r="I70" s="273" t="s">
        <v>304</v>
      </c>
    </row>
    <row r="71" spans="1:9" ht="13.5" customHeight="1">
      <c r="A71" s="130">
        <v>1</v>
      </c>
      <c r="B71" s="130" t="s">
        <v>154</v>
      </c>
      <c r="C71" s="131" t="s">
        <v>265</v>
      </c>
      <c r="D71" s="310" t="s">
        <v>6</v>
      </c>
      <c r="E71" s="132" t="s">
        <v>94</v>
      </c>
      <c r="F71" s="132" t="str">
        <f t="shared" si="3"/>
        <v xml:space="preserve">56 / 39 / </v>
      </c>
      <c r="G71" s="187">
        <v>56</v>
      </c>
      <c r="H71" s="184"/>
    </row>
    <row r="72" spans="1:9" ht="13.5" customHeight="1">
      <c r="A72" s="130">
        <v>2</v>
      </c>
      <c r="B72" s="130" t="s">
        <v>155</v>
      </c>
      <c r="C72" s="295" t="s">
        <v>277</v>
      </c>
      <c r="D72" s="310"/>
      <c r="E72" s="132" t="s">
        <v>92</v>
      </c>
      <c r="F72" s="132" t="str">
        <f t="shared" si="3"/>
        <v xml:space="preserve"> / 0 / </v>
      </c>
      <c r="G72" s="187"/>
      <c r="H72" s="225"/>
      <c r="I72" s="273" t="s">
        <v>292</v>
      </c>
    </row>
    <row r="73" spans="1:9" ht="13.5" customHeight="1">
      <c r="A73" s="130">
        <v>3</v>
      </c>
      <c r="B73" s="130" t="s">
        <v>286</v>
      </c>
      <c r="C73" s="129" t="str">
        <f>C64</f>
        <v>7ΔΥ-ΒΙΟΜΗΧΑΝΙΚΟΙ ΑΥΤΟΜΑΤΙΣΜΟΙ</v>
      </c>
      <c r="D73" s="308" t="str">
        <f>D64</f>
        <v>ΠΑΝΑΓΙΩΤΑΚΗΣ ΒΛΗΣΙΔΗΣ</v>
      </c>
      <c r="E73" s="169" t="str">
        <f>E64</f>
        <v>ΠΑΝΑΓΙΩΤΑΚΗΣ ΣΠΥΡΟΣ</v>
      </c>
      <c r="F73" s="169" t="str">
        <f>F64</f>
        <v xml:space="preserve">91 / 63 / </v>
      </c>
      <c r="G73" s="178"/>
      <c r="H73" s="184"/>
    </row>
    <row r="74" spans="1:9" ht="13.5" customHeight="1">
      <c r="A74" s="130">
        <v>4</v>
      </c>
      <c r="B74" s="130" t="s">
        <v>287</v>
      </c>
      <c r="C74" s="129" t="str">
        <f>C68</f>
        <v>7ΛΥ-ΑΣΦΑΛΕΙΑ ΠΛΗΡΟΦΟΡΙΑΚΩΝ ΣΥΣΤΗΜΑΤΩΝ</v>
      </c>
      <c r="D74" s="308">
        <f>D68</f>
        <v>0</v>
      </c>
      <c r="E74" s="169" t="str">
        <f>E68</f>
        <v>ΜΑΝΙΦΑΒΑΣ ΧΑΡΑΛΑΜΠΟΣ</v>
      </c>
      <c r="F74" s="169" t="str">
        <f>F68</f>
        <v xml:space="preserve"> / 0 / </v>
      </c>
      <c r="G74" s="178"/>
      <c r="H74" s="184"/>
    </row>
    <row r="75" spans="1:9" ht="13.5" customHeight="1">
      <c r="A75" s="130">
        <v>5</v>
      </c>
      <c r="B75" s="130" t="s">
        <v>288</v>
      </c>
      <c r="C75" s="129" t="str">
        <f>C65</f>
        <v>7ΔΥ-ΔΙΑΔΙΚΤΥΑΚΑ ΠΟΛΥΜΕΣΑ ΚΑΙ ΓΡΑΦΙΚΑ</v>
      </c>
      <c r="D75" s="308" t="str">
        <f>D65</f>
        <v>ΜΑΛΑΜΟΣ</v>
      </c>
      <c r="E75" s="169" t="str">
        <f>E65</f>
        <v>ΜΑΛΑΜΟΣ ΑΘΑΝΑΣΙΟΣ</v>
      </c>
      <c r="F75" s="169" t="str">
        <f>F65</f>
        <v xml:space="preserve">113 / 79 / </v>
      </c>
      <c r="G75" s="178"/>
      <c r="H75" s="184"/>
    </row>
    <row r="76" spans="1:9" ht="13.5" customHeight="1">
      <c r="A76" s="121"/>
      <c r="B76" s="121"/>
      <c r="C76" s="129" t="s">
        <v>167</v>
      </c>
      <c r="D76" s="121"/>
      <c r="E76" s="121"/>
      <c r="F76" s="121"/>
      <c r="G76" s="121"/>
      <c r="H76" s="121"/>
    </row>
    <row r="77" spans="1:9" s="49" customFormat="1" ht="13.5" customHeight="1">
      <c r="A77" s="153"/>
      <c r="B77" s="153"/>
      <c r="C77" s="129" t="s">
        <v>168</v>
      </c>
      <c r="D77" s="153"/>
      <c r="E77" s="153"/>
      <c r="F77" s="153"/>
      <c r="G77" s="153"/>
      <c r="H77" s="153"/>
    </row>
    <row r="78" spans="1:9" ht="13.5" customHeight="1">
      <c r="A78" s="121"/>
      <c r="B78" s="121"/>
      <c r="C78" s="129" t="s">
        <v>169</v>
      </c>
      <c r="D78" s="121"/>
      <c r="E78" s="121"/>
      <c r="F78" s="121"/>
      <c r="G78" s="121"/>
      <c r="H78" s="121"/>
    </row>
    <row r="79" spans="1:9" ht="13.5" customHeight="1">
      <c r="A79" s="121"/>
      <c r="B79" s="121"/>
      <c r="C79" s="129" t="s">
        <v>166</v>
      </c>
      <c r="D79" s="189"/>
      <c r="E79" s="189"/>
      <c r="F79" s="134" t="str">
        <f>G79 &amp; " / " &amp; TRUNC((1-$C$1)*G79,0) &amp; " / " &amp; H79</f>
        <v xml:space="preserve"> / 0 / </v>
      </c>
      <c r="G79" s="121"/>
      <c r="H79" s="121"/>
    </row>
    <row r="80" spans="1:9" s="119" customFormat="1"/>
    <row r="81" spans="1:6" s="44" customFormat="1"/>
    <row r="82" spans="1:6" s="44" customFormat="1"/>
    <row r="83" spans="1:6" s="72" customFormat="1" ht="15.75"/>
    <row r="84" spans="1:6">
      <c r="A84" s="120"/>
    </row>
    <row r="87" spans="1:6">
      <c r="A87" s="120"/>
    </row>
    <row r="96" spans="1:6" ht="21">
      <c r="F96" s="49"/>
    </row>
  </sheetData>
  <autoFilter ref="A5:H79"/>
  <phoneticPr fontId="12" type="noConversion"/>
  <pageMargins left="0.31496062992125984" right="0.11811023622047245" top="0.15748031496062992" bottom="0.15748031496062992" header="0.31496062992125984" footer="0.31496062992125984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11"/>
  </sheetPr>
  <dimension ref="A1:BP58"/>
  <sheetViews>
    <sheetView tabSelected="1" topLeftCell="B2" zoomScale="40" zoomScaleNormal="40" workbookViewId="0">
      <selection activeCell="K10" sqref="K10"/>
    </sheetView>
  </sheetViews>
  <sheetFormatPr defaultRowHeight="15.75"/>
  <cols>
    <col min="1" max="1" width="6.28515625" style="208" hidden="1" customWidth="1"/>
    <col min="2" max="2" width="21.5703125" style="212" customWidth="1"/>
    <col min="3" max="3" width="24.42578125" style="212" hidden="1" customWidth="1"/>
    <col min="4" max="4" width="21.5703125" style="212" hidden="1" customWidth="1"/>
    <col min="5" max="5" width="24.85546875" style="212" hidden="1" customWidth="1"/>
    <col min="6" max="6" width="29" style="210" customWidth="1"/>
    <col min="7" max="7" width="27.5703125" style="210" customWidth="1"/>
    <col min="8" max="8" width="27.42578125" style="210" customWidth="1"/>
    <col min="9" max="9" width="27.28515625" style="210" customWidth="1"/>
    <col min="10" max="10" width="27.85546875" style="210" customWidth="1"/>
    <col min="11" max="11" width="25.7109375" style="210" customWidth="1"/>
    <col min="12" max="12" width="28.28515625" style="210" customWidth="1"/>
    <col min="13" max="13" width="26.85546875" style="210" customWidth="1"/>
    <col min="14" max="14" width="26.28515625" style="210" customWidth="1"/>
    <col min="15" max="15" width="27.140625" style="210" customWidth="1"/>
    <col min="16" max="16" width="28.7109375" style="210" customWidth="1"/>
    <col min="17" max="17" width="30.7109375" style="210" customWidth="1"/>
    <col min="18" max="18" width="27.42578125" style="211" customWidth="1"/>
    <col min="19" max="19" width="27.85546875" style="195" customWidth="1"/>
    <col min="20" max="20" width="28.28515625" style="195" customWidth="1"/>
    <col min="21" max="21" width="28.7109375" style="195" customWidth="1"/>
    <col min="22" max="22" width="27.28515625" style="195" customWidth="1"/>
    <col min="23" max="68" width="23.85546875" style="195" customWidth="1"/>
    <col min="69" max="16384" width="9.140625" style="195"/>
  </cols>
  <sheetData>
    <row r="1" spans="1:68" s="342" customFormat="1" ht="21.75" hidden="1" customHeight="1" thickBot="1">
      <c r="A1" s="191">
        <f>SUM(A3:A44)</f>
        <v>56</v>
      </c>
      <c r="B1" s="192">
        <f>SUM(F1:V1)</f>
        <v>56</v>
      </c>
      <c r="C1" s="341">
        <f>COUNTA(C7,C13,C19,C25,C31,C37,C43)</f>
        <v>0</v>
      </c>
      <c r="D1" s="341">
        <f t="shared" ref="D1:E1" si="0">COUNTA(D7,D13,D19,D25,D31,D37,D43)</f>
        <v>0</v>
      </c>
      <c r="E1" s="341">
        <f t="shared" si="0"/>
        <v>0</v>
      </c>
      <c r="F1" s="341">
        <f>COUNTA(F7,F13,F19,F25,F31,F37,F43)</f>
        <v>4</v>
      </c>
      <c r="G1" s="341">
        <f t="shared" ref="G1:V1" si="1">COUNTA(G7,G13,G19,G25,G31,G37,G43)</f>
        <v>3</v>
      </c>
      <c r="H1" s="341">
        <f t="shared" si="1"/>
        <v>5</v>
      </c>
      <c r="I1" s="341">
        <f t="shared" si="1"/>
        <v>4</v>
      </c>
      <c r="J1" s="341">
        <f t="shared" si="1"/>
        <v>4</v>
      </c>
      <c r="K1" s="341">
        <f t="shared" si="1"/>
        <v>4</v>
      </c>
      <c r="L1" s="341">
        <f t="shared" si="1"/>
        <v>4</v>
      </c>
      <c r="M1" s="341">
        <f t="shared" si="1"/>
        <v>4</v>
      </c>
      <c r="N1" s="341">
        <f t="shared" si="1"/>
        <v>4</v>
      </c>
      <c r="O1" s="341">
        <f t="shared" si="1"/>
        <v>3</v>
      </c>
      <c r="P1" s="341">
        <f t="shared" si="1"/>
        <v>2</v>
      </c>
      <c r="Q1" s="341">
        <f t="shared" si="1"/>
        <v>3</v>
      </c>
      <c r="R1" s="341">
        <f t="shared" si="1"/>
        <v>3</v>
      </c>
      <c r="S1" s="341">
        <f t="shared" si="1"/>
        <v>4</v>
      </c>
      <c r="T1" s="341">
        <f t="shared" si="1"/>
        <v>3</v>
      </c>
      <c r="U1" s="341">
        <f t="shared" si="1"/>
        <v>2</v>
      </c>
      <c r="V1" s="341">
        <f t="shared" si="1"/>
        <v>0</v>
      </c>
    </row>
    <row r="2" spans="1:68" s="194" customFormat="1" ht="24.75" customHeight="1" thickBot="1">
      <c r="A2" s="193"/>
      <c r="B2" s="228" t="s">
        <v>290</v>
      </c>
      <c r="C2" s="229">
        <v>42611</v>
      </c>
      <c r="D2" s="229">
        <f>$C$2+1</f>
        <v>42612</v>
      </c>
      <c r="E2" s="229">
        <f>$C$2+2</f>
        <v>42613</v>
      </c>
      <c r="F2" s="229">
        <f>$C$2+3</f>
        <v>42614</v>
      </c>
      <c r="G2" s="229">
        <f>$C$2+4</f>
        <v>42615</v>
      </c>
      <c r="H2" s="230">
        <f>$C$2+7</f>
        <v>42618</v>
      </c>
      <c r="I2" s="230">
        <f>$C$2+8</f>
        <v>42619</v>
      </c>
      <c r="J2" s="230">
        <f>$C$2+9</f>
        <v>42620</v>
      </c>
      <c r="K2" s="230">
        <f>$C$2+10</f>
        <v>42621</v>
      </c>
      <c r="L2" s="230">
        <f>$C$2+11</f>
        <v>42622</v>
      </c>
      <c r="M2" s="242">
        <f>$C$2+14</f>
        <v>42625</v>
      </c>
      <c r="N2" s="242">
        <f>$C$2+15</f>
        <v>42626</v>
      </c>
      <c r="O2" s="242">
        <f>$C$2+16</f>
        <v>42627</v>
      </c>
      <c r="P2" s="242">
        <f>$C$2+17</f>
        <v>42628</v>
      </c>
      <c r="Q2" s="242">
        <f>$C$2+18</f>
        <v>42629</v>
      </c>
      <c r="R2" s="241">
        <f>$C$2+21</f>
        <v>42632</v>
      </c>
      <c r="S2" s="230">
        <f>$C$2+22</f>
        <v>42633</v>
      </c>
      <c r="T2" s="230">
        <f>$C$2+23</f>
        <v>42634</v>
      </c>
      <c r="U2" s="230">
        <f>$C$2+24</f>
        <v>42635</v>
      </c>
      <c r="V2" s="230">
        <f>$C$2+25</f>
        <v>42636</v>
      </c>
    </row>
    <row r="3" spans="1:68" s="196" customFormat="1" ht="22.5" customHeight="1">
      <c r="A3" s="193"/>
      <c r="B3" s="248" t="s">
        <v>91</v>
      </c>
      <c r="C3" s="247" t="s">
        <v>0</v>
      </c>
      <c r="D3" s="247" t="s">
        <v>0</v>
      </c>
      <c r="E3" s="247" t="s">
        <v>0</v>
      </c>
      <c r="F3" s="247" t="s">
        <v>0</v>
      </c>
      <c r="G3" s="247" t="s">
        <v>107</v>
      </c>
      <c r="H3" s="247" t="s">
        <v>104</v>
      </c>
      <c r="I3" s="247" t="s">
        <v>0</v>
      </c>
      <c r="J3" s="247" t="s">
        <v>0</v>
      </c>
      <c r="K3" s="247" t="s">
        <v>267</v>
      </c>
      <c r="L3" s="247" t="s">
        <v>0</v>
      </c>
      <c r="M3" s="247" t="s">
        <v>105</v>
      </c>
      <c r="N3" s="247" t="s">
        <v>0</v>
      </c>
      <c r="O3" s="247" t="s">
        <v>0</v>
      </c>
      <c r="P3" s="247" t="s">
        <v>0</v>
      </c>
      <c r="Q3" s="247" t="s">
        <v>103</v>
      </c>
      <c r="R3" s="247" t="s">
        <v>0</v>
      </c>
      <c r="S3" s="247" t="s">
        <v>0</v>
      </c>
      <c r="T3" s="247" t="s">
        <v>106</v>
      </c>
      <c r="U3" s="247" t="s">
        <v>0</v>
      </c>
      <c r="V3" s="247" t="s">
        <v>0</v>
      </c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5"/>
      <c r="AH3" s="205"/>
      <c r="AI3" s="205"/>
      <c r="AJ3" s="205"/>
      <c r="AK3" s="205"/>
      <c r="AL3" s="205"/>
      <c r="AM3" s="205"/>
      <c r="AN3" s="205"/>
      <c r="AO3" s="205"/>
      <c r="AP3" s="205"/>
      <c r="AQ3" s="205"/>
      <c r="AR3" s="205"/>
      <c r="AS3" s="205"/>
      <c r="AT3" s="205"/>
      <c r="AU3" s="205"/>
      <c r="AV3" s="205"/>
      <c r="AW3" s="205"/>
      <c r="AX3" s="205"/>
      <c r="AY3" s="205"/>
      <c r="AZ3" s="205"/>
      <c r="BA3" s="205"/>
      <c r="BB3" s="205"/>
      <c r="BC3" s="205"/>
      <c r="BD3" s="205"/>
      <c r="BE3" s="205"/>
      <c r="BF3" s="205"/>
      <c r="BG3" s="205"/>
      <c r="BH3" s="205"/>
      <c r="BI3" s="205"/>
      <c r="BJ3" s="205"/>
      <c r="BK3" s="205"/>
      <c r="BL3" s="205"/>
      <c r="BM3" s="205"/>
      <c r="BN3" s="205"/>
      <c r="BO3" s="205"/>
      <c r="BP3" s="205"/>
    </row>
    <row r="4" spans="1:68" s="205" customFormat="1" ht="42.75" customHeight="1">
      <c r="A4" s="193"/>
      <c r="B4" s="249" t="s">
        <v>294</v>
      </c>
      <c r="C4" s="250" t="str">
        <f>VLOOKUP(C3,'1-ΜΑΘΗΜΑΤΑ'!$B$5:$H$79,2,FALSE)</f>
        <v xml:space="preserve"> </v>
      </c>
      <c r="D4" s="250" t="str">
        <f>VLOOKUP(D3,'1-ΜΑΘΗΜΑΤΑ'!$B$5:$H$79,2,FALSE)</f>
        <v xml:space="preserve"> </v>
      </c>
      <c r="E4" s="250" t="str">
        <f>VLOOKUP(E3,'1-ΜΑΘΗΜΑΤΑ'!$B$5:$H$79,2,FALSE)</f>
        <v xml:space="preserve"> </v>
      </c>
      <c r="F4" s="250" t="str">
        <f>VLOOKUP(F3,'1-ΜΑΘΗΜΑΤΑ'!$B$5:$H$79,2,FALSE)</f>
        <v xml:space="preserve"> </v>
      </c>
      <c r="G4" s="250" t="str">
        <f>VLOOKUP(G3,'1-ΜΑΘΗΜΑΤΑ'!$B$5:$H$79,2,FALSE)</f>
        <v>1-ΠΑΙΔΑΓΩΓΙΚΑ</v>
      </c>
      <c r="H4" s="250" t="str">
        <f>VLOOKUP(H3,'1-ΜΑΘΗΜΑΤΑ'!$B$5:$H$79,2,FALSE)</f>
        <v>1-ΠΡΟΓΡΑΜΜΑΤΙΣΜΟΣ</v>
      </c>
      <c r="I4" s="250" t="str">
        <f>VLOOKUP(I3,'1-ΜΑΘΗΜΑΤΑ'!$B$5:$H$79,2,FALSE)</f>
        <v xml:space="preserve"> </v>
      </c>
      <c r="J4" s="250" t="str">
        <f>VLOOKUP(J3,'1-ΜΑΘΗΜΑΤΑ'!$B$5:$H$79,2,FALSE)</f>
        <v xml:space="preserve"> </v>
      </c>
      <c r="K4" s="250" t="str">
        <f>VLOOKUP(K3,'1-ΜΑΘΗΜΑΤΑ'!$B$5:$H$79,2,FALSE)</f>
        <v>1-ΨΗΦΙΑΚΗ ΣΧΕΔΙΑΣΗ</v>
      </c>
      <c r="L4" s="250" t="str">
        <f>VLOOKUP(L3,'1-ΜΑΘΗΜΑΤΑ'!$B$5:$H$79,2,FALSE)</f>
        <v xml:space="preserve"> </v>
      </c>
      <c r="M4" s="250" t="str">
        <f>VLOOKUP(M3,'1-ΜΑΘΗΜΑΤΑ'!$B$5:$H$79,2,FALSE)</f>
        <v>1-ΦΥΣΙΚΗ</v>
      </c>
      <c r="N4" s="250" t="str">
        <f>VLOOKUP(N3,'1-ΜΑΘΗΜΑΤΑ'!$B$5:$H$79,2,FALSE)</f>
        <v xml:space="preserve"> </v>
      </c>
      <c r="O4" s="250" t="str">
        <f>VLOOKUP(O3,'1-ΜΑΘΗΜΑΤΑ'!$B$5:$H$79,2,FALSE)</f>
        <v xml:space="preserve"> </v>
      </c>
      <c r="P4" s="250" t="str">
        <f>VLOOKUP(P3,'1-ΜΑΘΗΜΑΤΑ'!$B$5:$H$79,2,FALSE)</f>
        <v xml:space="preserve"> </v>
      </c>
      <c r="Q4" s="250" t="str">
        <f>VLOOKUP(Q3,'1-ΜΑΘΗΜΑΤΑ'!$B$5:$H$79,2,FALSE)</f>
        <v>1-ΣΥΓΧΡΟΝΑ ΘΕΜΑΤΑ ΠΛΗΡΟΦΟΡΙΚΗΣ</v>
      </c>
      <c r="R4" s="250" t="str">
        <f>VLOOKUP(R3,'1-ΜΑΘΗΜΑΤΑ'!$B$5:$H$79,2,FALSE)</f>
        <v xml:space="preserve"> </v>
      </c>
      <c r="S4" s="250" t="str">
        <f>VLOOKUP(S3,'1-ΜΑΘΗΜΑΤΑ'!$B$5:$H$79,2,FALSE)</f>
        <v xml:space="preserve"> </v>
      </c>
      <c r="T4" s="250" t="str">
        <f>VLOOKUP(T3,'1-ΜΑΘΗΜΑΤΑ'!$B$5:$H$79,2,FALSE)</f>
        <v>1-ΑΠΕΙΡΟΣΤΙΚΟΣ ΛΟΓΙΣΜΟΣ Ι</v>
      </c>
      <c r="U4" s="250" t="str">
        <f>VLOOKUP(U3,'1-ΜΑΘΗΜΑΤΑ'!$B$5:$H$79,2,FALSE)</f>
        <v xml:space="preserve"> </v>
      </c>
      <c r="V4" s="250" t="str">
        <f>VLOOKUP(V3,'1-ΜΑΘΗΜΑΤΑ'!$B$5:$H$79,2,FALSE)</f>
        <v xml:space="preserve"> </v>
      </c>
    </row>
    <row r="5" spans="1:68" s="205" customFormat="1" ht="24" customHeight="1">
      <c r="A5" s="193"/>
      <c r="B5" s="197" t="s">
        <v>2</v>
      </c>
      <c r="C5" s="289" t="str">
        <f>VLOOKUP(C3,'1-ΜΑΘΗΜΑΤΑ'!$B$5:$H$79,3,FALSE)</f>
        <v xml:space="preserve"> </v>
      </c>
      <c r="D5" s="289" t="str">
        <f>VLOOKUP(D3,'1-ΜΑΘΗΜΑΤΑ'!$B$5:$H$79,3,FALSE)</f>
        <v xml:space="preserve"> </v>
      </c>
      <c r="E5" s="289" t="str">
        <f>VLOOKUP(E3,'1-ΜΑΘΗΜΑΤΑ'!$B$5:$H$79,3,FALSE)</f>
        <v xml:space="preserve"> </v>
      </c>
      <c r="F5" s="283" t="str">
        <f>VLOOKUP(F3,'1-ΜΑΘΗΜΑΤΑ'!$B$5:$H$79,3,FALSE)</f>
        <v xml:space="preserve"> </v>
      </c>
      <c r="G5" s="289" t="str">
        <f>VLOOKUP(G3,'1-ΜΑΘΗΜΑΤΑ'!$B$5:$H$79,3,FALSE)</f>
        <v>ΚΑΛΟΓΙΑΝΝΑΚΗΣ</v>
      </c>
      <c r="H5" s="238" t="str">
        <f>VLOOKUP(H3,'1-ΜΑΘΗΜΑΤΑ'!$B$5:$H$79,3,FALSE)</f>
        <v>ΞΕΖΩΝΑΚΗΣ</v>
      </c>
      <c r="I5" s="238" t="str">
        <f>VLOOKUP(I3,'1-ΜΑΘΗΜΑΤΑ'!$B$5:$H$79,3,FALSE)</f>
        <v xml:space="preserve"> </v>
      </c>
      <c r="J5" s="238" t="str">
        <f>VLOOKUP(J3,'1-ΜΑΘΗΜΑΤΑ'!$B$5:$H$79,3,FALSE)</f>
        <v xml:space="preserve"> </v>
      </c>
      <c r="K5" s="238" t="str">
        <f>VLOOKUP(K3,'1-ΜΑΘΗΜΑΤΑ'!$B$5:$H$79,3,FALSE)</f>
        <v>ΚΟΡΝΑΡΟΣ</v>
      </c>
      <c r="L5" s="238" t="str">
        <f>VLOOKUP(L3,'1-ΜΑΘΗΜΑΤΑ'!$B$5:$H$79,3,FALSE)</f>
        <v xml:space="preserve"> </v>
      </c>
      <c r="M5" s="289" t="str">
        <f>VLOOKUP(M3,'1-ΜΑΘΗΜΑΤΑ'!$B$5:$H$79,3,FALSE)</f>
        <v xml:space="preserve">ΠΑΥΛΑΚΗΣ </v>
      </c>
      <c r="N5" s="289" t="str">
        <f>VLOOKUP(N3,'1-ΜΑΘΗΜΑΤΑ'!$B$5:$H$79,3,FALSE)</f>
        <v xml:space="preserve"> </v>
      </c>
      <c r="O5" s="289" t="str">
        <f>VLOOKUP(O3,'1-ΜΑΘΗΜΑΤΑ'!$B$5:$H$79,3,FALSE)</f>
        <v xml:space="preserve"> </v>
      </c>
      <c r="P5" s="284" t="str">
        <f>VLOOKUP(P3,'1-ΜΑΘΗΜΑΤΑ'!$B$5:$H$79,3,FALSE)</f>
        <v xml:space="preserve"> </v>
      </c>
      <c r="Q5" s="283" t="str">
        <f>VLOOKUP(Q3,'1-ΜΑΘΗΜΑΤΑ'!$B$5:$H$79,3,FALSE)</f>
        <v>ΠΑΠΑΔΑΚΗΣ ΝΙΚ</v>
      </c>
      <c r="R5" s="238" t="str">
        <f>VLOOKUP(R3,'1-ΜΑΘΗΜΑΤΑ'!$B$5:$H$79,3,FALSE)</f>
        <v xml:space="preserve"> </v>
      </c>
      <c r="S5" s="238" t="str">
        <f>VLOOKUP(S3,'1-ΜΑΘΗΜΑΤΑ'!$B$5:$H$79,3,FALSE)</f>
        <v xml:space="preserve"> </v>
      </c>
      <c r="T5" s="238" t="str">
        <f>VLOOKUP(T3,'1-ΜΑΘΗΜΑΤΑ'!$B$5:$H$79,3,FALSE)</f>
        <v>ΠΑΠΑΔΑΚΗΣ ΝΙΚ</v>
      </c>
      <c r="U5" s="238" t="str">
        <f>VLOOKUP(U3,'1-ΜΑΘΗΜΑΤΑ'!$B$5:$H$79,3,FALSE)</f>
        <v xml:space="preserve"> </v>
      </c>
      <c r="V5" s="238" t="str">
        <f>VLOOKUP(V3,'1-ΜΑΘΗΜΑΤΑ'!$B$5:$H$79,3,FALSE)</f>
        <v xml:space="preserve"> </v>
      </c>
    </row>
    <row r="6" spans="1:68" s="343" customFormat="1">
      <c r="A6" s="193"/>
      <c r="B6" s="198" t="s">
        <v>216</v>
      </c>
      <c r="C6" s="289" t="str">
        <f>VLOOKUP(C3,'1-ΜΑΘΗΜΑΤΑ'!$B$5:$H$79,5,FALSE)</f>
        <v xml:space="preserve"> </v>
      </c>
      <c r="D6" s="289" t="str">
        <f>VLOOKUP(D3,'1-ΜΑΘΗΜΑΤΑ'!$B$5:$H$79,5,FALSE)</f>
        <v xml:space="preserve"> </v>
      </c>
      <c r="E6" s="289" t="str">
        <f>VLOOKUP(E3,'1-ΜΑΘΗΜΑΤΑ'!$B$5:$H$79,5,FALSE)</f>
        <v xml:space="preserve"> </v>
      </c>
      <c r="F6" s="284" t="str">
        <f>VLOOKUP(F3,'1-ΜΑΘΗΜΑΤΑ'!$B$5:$H$79,5,FALSE)</f>
        <v xml:space="preserve"> </v>
      </c>
      <c r="G6" s="289" t="str">
        <f>VLOOKUP(G3,'1-ΜΑΘΗΜΑΤΑ'!$B$5:$H$79,5,FALSE)</f>
        <v xml:space="preserve">361 / 252 / </v>
      </c>
      <c r="H6" s="238" t="str">
        <f>VLOOKUP(H3,'1-ΜΑΘΗΜΑΤΑ'!$B$5:$H$79,5,FALSE)</f>
        <v xml:space="preserve">783 / 548 / </v>
      </c>
      <c r="I6" s="238" t="str">
        <f>VLOOKUP(I3,'1-ΜΑΘΗΜΑΤΑ'!$B$5:$H$79,5,FALSE)</f>
        <v xml:space="preserve"> </v>
      </c>
      <c r="J6" s="238" t="str">
        <f>VLOOKUP(J3,'1-ΜΑΘΗΜΑΤΑ'!$B$5:$H$79,5,FALSE)</f>
        <v xml:space="preserve"> </v>
      </c>
      <c r="K6" s="238" t="str">
        <f>VLOOKUP(K3,'1-ΜΑΘΗΜΑΤΑ'!$B$5:$H$79,5,FALSE)</f>
        <v xml:space="preserve">549 / 384 / </v>
      </c>
      <c r="L6" s="238" t="str">
        <f>VLOOKUP(L3,'1-ΜΑΘΗΜΑΤΑ'!$B$5:$H$79,5,FALSE)</f>
        <v xml:space="preserve"> </v>
      </c>
      <c r="M6" s="289" t="str">
        <f>VLOOKUP(M3,'1-ΜΑΘΗΜΑΤΑ'!$B$5:$H$79,5,FALSE)</f>
        <v xml:space="preserve">704 / 492 / </v>
      </c>
      <c r="N6" s="289" t="str">
        <f>VLOOKUP(N3,'1-ΜΑΘΗΜΑΤΑ'!$B$5:$H$79,5,FALSE)</f>
        <v xml:space="preserve"> </v>
      </c>
      <c r="O6" s="289" t="str">
        <f>VLOOKUP(O3,'1-ΜΑΘΗΜΑΤΑ'!$B$5:$H$79,5,FALSE)</f>
        <v xml:space="preserve"> </v>
      </c>
      <c r="P6" s="284" t="str">
        <f>VLOOKUP(P3,'1-ΜΑΘΗΜΑΤΑ'!$B$5:$H$79,5,FALSE)</f>
        <v xml:space="preserve"> </v>
      </c>
      <c r="Q6" s="284" t="str">
        <f>VLOOKUP(Q3,'1-ΜΑΘΗΜΑΤΑ'!$B$5:$H$79,5,FALSE)</f>
        <v xml:space="preserve">344 / 240 / </v>
      </c>
      <c r="R6" s="238" t="str">
        <f>VLOOKUP(R3,'1-ΜΑΘΗΜΑΤΑ'!$B$5:$H$79,5,FALSE)</f>
        <v xml:space="preserve"> </v>
      </c>
      <c r="S6" s="238" t="str">
        <f>VLOOKUP(S3,'1-ΜΑΘΗΜΑΤΑ'!$B$5:$H$79,5,FALSE)</f>
        <v xml:space="preserve"> </v>
      </c>
      <c r="T6" s="238" t="str">
        <f>VLOOKUP(T3,'1-ΜΑΘΗΜΑΤΑ'!$B$5:$H$79,5,FALSE)</f>
        <v xml:space="preserve">729 / 510 / </v>
      </c>
      <c r="U6" s="238" t="str">
        <f>VLOOKUP(U3,'1-ΜΑΘΗΜΑΤΑ'!$B$5:$H$79,5,FALSE)</f>
        <v xml:space="preserve"> </v>
      </c>
      <c r="V6" s="238" t="str">
        <f>VLOOKUP(V3,'1-ΜΑΘΗΜΑΤΑ'!$B$5:$H$79,5,FALSE)</f>
        <v xml:space="preserve"> </v>
      </c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5"/>
      <c r="BN6" s="205"/>
      <c r="BO6" s="205"/>
      <c r="BP6" s="205"/>
    </row>
    <row r="7" spans="1:68" s="343" customFormat="1">
      <c r="A7" s="193">
        <f>COUNTA(C7:V7)</f>
        <v>6</v>
      </c>
      <c r="B7" s="198" t="s">
        <v>218</v>
      </c>
      <c r="C7" s="284"/>
      <c r="D7" s="284"/>
      <c r="E7" s="284"/>
      <c r="F7" s="284"/>
      <c r="G7" s="289" t="s">
        <v>37</v>
      </c>
      <c r="H7" s="238" t="s">
        <v>42</v>
      </c>
      <c r="I7" s="238"/>
      <c r="J7" s="238"/>
      <c r="K7" s="238" t="s">
        <v>39</v>
      </c>
      <c r="L7" s="238"/>
      <c r="M7" s="289" t="s">
        <v>39</v>
      </c>
      <c r="N7" s="289"/>
      <c r="O7" s="289"/>
      <c r="P7" s="284"/>
      <c r="Q7" s="284" t="s">
        <v>37</v>
      </c>
      <c r="R7" s="238"/>
      <c r="S7" s="238"/>
      <c r="T7" s="238" t="s">
        <v>37</v>
      </c>
      <c r="U7" s="238"/>
      <c r="V7" s="238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5"/>
      <c r="BN7" s="205"/>
      <c r="BO7" s="205"/>
      <c r="BP7" s="205"/>
    </row>
    <row r="8" spans="1:68" s="343" customFormat="1" ht="31.5" thickBot="1">
      <c r="A8" s="193"/>
      <c r="B8" s="199" t="s">
        <v>219</v>
      </c>
      <c r="C8" s="285" t="str">
        <f>IF(OR(C7="Δ1",C7="Δ2",C7="Δ3",C7="Δ4",C7="Δ5"),VLOOKUP(C7,'3-ΑΙΘΟΥΣΕΣ'!$Y$3:$Z$7,2,FALSE),"")</f>
        <v/>
      </c>
      <c r="D8" s="285" t="str">
        <f>IF(OR(D7="Δ1",D7="Δ2",D7="Δ3",D7="Δ4",D7="Δ5"),VLOOKUP(D7,'3-ΑΙΘΟΥΣΕΣ'!$Y$40:$Z$44,2,FALSE),"")</f>
        <v/>
      </c>
      <c r="E8" s="285" t="str">
        <f>IF(OR(E7="Δ1",E7="Δ2",E7="Δ3",E7="Δ4",E7="Δ5"),VLOOKUP(E7,'3-ΑΙΘΟΥΣΕΣ'!$Y$77:$Z$81,2,FALSE),"")</f>
        <v/>
      </c>
      <c r="F8" s="285" t="str">
        <f>IF(OR(F7="Δ1",F7="Δ2",F7="Δ3",F7="Δ4",F7="Δ5"),VLOOKUP(F7,'3-ΑΙΘΟΥΣΕΣ'!$Y$114:$Z$118,2,FALSE),"")</f>
        <v/>
      </c>
      <c r="G8" s="240" t="str">
        <f>IF(OR(G7="Δ1",G7="Δ2",G7="Δ3",G7="Δ4",G7="Δ5"),VLOOKUP(G7,'3-ΑΙΘΟΥΣΕΣ'!$Y$151:$Z$155,2,FALSE),"")</f>
        <v>ΚΑΜ,</v>
      </c>
      <c r="H8" s="239" t="str">
        <f>IF(OR(H7="Δ1",H7="Δ2",H7="Δ3",H7="Δ4",H7="Δ5"),VLOOKUP(H7,'3-ΑΙΘΟΥΣΕΣ'!$Y$188:$Z$192,2,FALSE),"")</f>
        <v>Γ5,Γ6,Γ7,B2,B3,B4,ΚΑΜ,Κ28,ΣΕΥΠ,</v>
      </c>
      <c r="I8" s="239" t="str">
        <f>IF(OR(I7="Δ1",I7="Δ2",I7="Δ3",I7="Δ4",I7="Δ5"),VLOOKUP(I7,'3-ΑΙΘΟΥΣΕΣ'!$Y$225:$Z$229,2,FALSE),"")</f>
        <v/>
      </c>
      <c r="J8" s="239" t="str">
        <f>IF(OR(J7="Δ1",J7="Δ2",J7="Δ3",J7="Δ4",J7="Δ5"),VLOOKUP(J7,'3-ΑΙΘΟΥΣΕΣ'!$Y$262:$Z$266,2,FALSE),"")</f>
        <v/>
      </c>
      <c r="K8" s="239" t="str">
        <f>IF(OR(K7="Δ1",K7="Δ2",K7="Δ3",K7="Δ4",K7="Δ5"),VLOOKUP(K7,'3-ΑΙΘΟΥΣΕΣ'!$Y$299:$Z$303,2,FALSE),"")</f>
        <v>Γ4,Γ5,Γ6,Γ7,ΚΑΜ,Κ28,</v>
      </c>
      <c r="L8" s="239" t="str">
        <f>IF(OR(L7="Δ1",L7="Δ2",L7="Δ3",L7="Δ4",L7="Δ5"),VLOOKUP(L7,'3-ΑΙΘΟΥΣΕΣ'!$Y$336:$Z$340,2,FALSE),"")</f>
        <v/>
      </c>
      <c r="M8" s="240" t="str">
        <f>IF(OR(M7="Δ1",M7="Δ2",M7="Δ3",M7="Δ4",M7="Δ5"),VLOOKUP(M7,'3-ΑΙΘΟΥΣΕΣ'!$Y$373:$Z$377,2,FALSE),"")</f>
        <v>Γ6,Γ7,ΚΑΜ,Κ28,ΣΕΥΠ,</v>
      </c>
      <c r="N8" s="240" t="str">
        <f>IF(OR(N7="Δ1",N7="Δ2",N7="Δ3",N7="Δ4",N7="Δ5"),VLOOKUP(N7,'3-ΑΙΘΟΥΣΕΣ'!$Y$410:$Z$414,2,FALSE),"")</f>
        <v/>
      </c>
      <c r="O8" s="240" t="str">
        <f>IF(OR(O7="Δ1",O7="Δ2",O7="Δ3",O7="Δ4",O7="Δ5"),VLOOKUP(O7,'3-ΑΙΘΟΥΣΕΣ'!$Y$447:$Z$451,2,FALSE),"")</f>
        <v/>
      </c>
      <c r="P8" s="285" t="str">
        <f>IF(OR(P7="Δ1",P7="Δ2",P7="Δ3",P7="Δ4",P7="Δ5"),VLOOKUP(P7,'3-ΑΙΘΟΥΣΕΣ'!$Y$484:$Z$488,2,FALSE),"")</f>
        <v/>
      </c>
      <c r="Q8" s="285" t="str">
        <f>IF(OR(Q7="Δ1",Q7="Δ2",Q7="Δ3",Q7="Δ4",Q7="Δ5"),VLOOKUP(Q7,'3-ΑΙΘΟΥΣΕΣ'!$Y$521:$Z$525,2,FALSE),"")</f>
        <v>B2,B3,ΚΑΜ,ΣΕΥΠ,</v>
      </c>
      <c r="R8" s="239" t="str">
        <f>IF(OR(R7="Δ1",R7="Δ2",R7="Δ3",R7="Δ4",R7="Δ5"),VLOOKUP(R7,'3-ΑΙΘΟΥΣΕΣ'!$Y$558:$Z$562,2,FALSE),"")</f>
        <v/>
      </c>
      <c r="S8" s="239" t="str">
        <f>IF(OR(S7="Δ1",S7="Δ2",S7="Δ3",S7="Δ4",S7="Δ5"),VLOOKUP(S7,'3-ΑΙΘΟΥΣΕΣ'!$Y$595:$Z$599,2,FALSE),"")</f>
        <v/>
      </c>
      <c r="T8" s="239" t="str">
        <f>IF(OR(T7="Δ1",T7="Δ2",T7="Δ3",T7="Δ4",T7="Δ5"),VLOOKUP(T7,'3-ΑΙΘΟΥΣΕΣ'!$Y$632:$Z$636,2,FALSE),"")</f>
        <v>Γ4,Γ5,Γ6,Γ7,B2,B3,ΚΑΜ,Κ28,</v>
      </c>
      <c r="U8" s="239" t="str">
        <f>IF(OR(U7="Δ1",U7="Δ2",U7="Δ3",U7="Δ4",U7="Δ5"),VLOOKUP(U7,'3-ΑΙΘΟΥΣΕΣ'!$Y$669:$Z$673,2,FALSE),"")</f>
        <v/>
      </c>
      <c r="V8" s="239" t="str">
        <f>IF(OR(V7="Δ1",V7="Δ2",V7="Δ3",V7="Δ4",V7="Δ5"),VLOOKUP(V7,'3-ΑΙΘΟΥΣΕΣ'!$Y$706:$Z$710,2,FALSE),"")</f>
        <v/>
      </c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</row>
    <row r="9" spans="1:68" s="200" customFormat="1">
      <c r="A9" s="193"/>
      <c r="B9" s="252" t="s">
        <v>91</v>
      </c>
      <c r="C9" s="287" t="s">
        <v>0</v>
      </c>
      <c r="D9" s="287" t="s">
        <v>0</v>
      </c>
      <c r="E9" s="287" t="s">
        <v>0</v>
      </c>
      <c r="F9" s="287" t="s">
        <v>111</v>
      </c>
      <c r="G9" s="287" t="s">
        <v>0</v>
      </c>
      <c r="H9" s="287" t="s">
        <v>108</v>
      </c>
      <c r="I9" s="287" t="s">
        <v>0</v>
      </c>
      <c r="J9" s="287" t="s">
        <v>113</v>
      </c>
      <c r="K9" s="287" t="s">
        <v>110</v>
      </c>
      <c r="L9" s="287" t="s">
        <v>112</v>
      </c>
      <c r="M9" s="287" t="s">
        <v>112</v>
      </c>
      <c r="N9" s="287" t="s">
        <v>109</v>
      </c>
      <c r="O9" s="287" t="s">
        <v>0</v>
      </c>
      <c r="P9" s="287" t="s">
        <v>0</v>
      </c>
      <c r="Q9" s="287" t="s">
        <v>0</v>
      </c>
      <c r="R9" s="287" t="s">
        <v>0</v>
      </c>
      <c r="S9" s="287" t="s">
        <v>0</v>
      </c>
      <c r="T9" s="287" t="s">
        <v>0</v>
      </c>
      <c r="U9" s="287" t="s">
        <v>0</v>
      </c>
      <c r="V9" s="287" t="s">
        <v>0</v>
      </c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</row>
    <row r="10" spans="1:68" s="205" customFormat="1" ht="63.75" customHeight="1">
      <c r="A10" s="193"/>
      <c r="B10" s="253" t="s">
        <v>295</v>
      </c>
      <c r="C10" s="288" t="str">
        <f>VLOOKUP(C9,'1-ΜΑΘΗΜΑΤΑ'!$B$5:$H$79,2,FALSE)</f>
        <v xml:space="preserve"> </v>
      </c>
      <c r="D10" s="288" t="str">
        <f>VLOOKUP(D9,'1-ΜΑΘΗΜΑΤΑ'!$B$5:$H$79,2,FALSE)</f>
        <v xml:space="preserve"> </v>
      </c>
      <c r="E10" s="288" t="str">
        <f>VLOOKUP(E9,'1-ΜΑΘΗΜΑΤΑ'!$B$5:$H$79,2,FALSE)</f>
        <v xml:space="preserve"> </v>
      </c>
      <c r="F10" s="288" t="str">
        <f>VLOOKUP(F9,'1-ΜΑΘΗΜΑΤΑ'!$B$5:$H$79,2,FALSE)</f>
        <v>2-ΔΟΜΕΣ ΔΕΔΟΜΕΝΩΝ</v>
      </c>
      <c r="G10" s="288" t="str">
        <f>VLOOKUP(G9,'1-ΜΑΘΗΜΑΤΑ'!$B$5:$H$79,2,FALSE)</f>
        <v xml:space="preserve"> </v>
      </c>
      <c r="H10" s="288" t="str">
        <f>VLOOKUP(H9,'1-ΜΑΘΗΜΑΤΑ'!$B$5:$H$79,2,FALSE)</f>
        <v>2-ΜΙΚΡΟΗΛΕΚΤΡΟΝΙΚΗ</v>
      </c>
      <c r="I10" s="288" t="str">
        <f>VLOOKUP(I9,'1-ΜΑΘΗΜΑΤΑ'!$B$5:$H$79,2,FALSE)</f>
        <v xml:space="preserve"> </v>
      </c>
      <c r="J10" s="288" t="str">
        <f>VLOOKUP(J9,'1-ΜΑΘΗΜΑΤΑ'!$B$5:$H$79,2,FALSE)</f>
        <v>2-ΟΙΚΟΝΟΜΊΑ, ΚΑΙΝΟΤΟΜΙΑ ΚΑΙ ΔΙΑΔΙΚΤΥΟ</v>
      </c>
      <c r="K10" s="288" t="str">
        <f>VLOOKUP(K9,'1-ΜΑΘΗΜΑΤΑ'!$B$5:$H$79,2,FALSE)</f>
        <v>2-ΑΡΧΙΤΕΚΤΟΝΙΚΗ ΥΠΟΛΟΓΙΣΤΩΝ</v>
      </c>
      <c r="L10" s="288" t="s">
        <v>202</v>
      </c>
      <c r="M10" s="202" t="str">
        <f>VLOOKUP(M9,'1-ΜΑΘΗΜΑΤΑ'!$B$5:$H$79,2,FALSE)</f>
        <v xml:space="preserve"> 2-ΔΙΑΚΡΙΤΑ ΜΑΘΗΜΑΤΙΚΑ</v>
      </c>
      <c r="N10" s="288" t="str">
        <f>VLOOKUP(N9,'1-ΜΑΘΗΜΑΤΑ'!$B$5:$H$79,2,FALSE)</f>
        <v>2-ΕΙΣΑΓΩΓΗ ΣΤΙΣ ΤΗΛΕΠΙΚΟΙΝΩΝΙΕΣ</v>
      </c>
      <c r="O10" s="288" t="str">
        <f>VLOOKUP(O9,'1-ΜΑΘΗΜΑΤΑ'!$B$5:$H$79,2,FALSE)</f>
        <v xml:space="preserve"> </v>
      </c>
      <c r="P10" s="288" t="str">
        <f>VLOOKUP(P9,'1-ΜΑΘΗΜΑΤΑ'!$B$5:$H$79,2,FALSE)</f>
        <v xml:space="preserve"> </v>
      </c>
      <c r="Q10" s="288" t="str">
        <f>VLOOKUP(Q9,'1-ΜΑΘΗΜΑΤΑ'!$B$5:$H$79,2,FALSE)</f>
        <v xml:space="preserve"> </v>
      </c>
      <c r="R10" s="288" t="str">
        <f>VLOOKUP(R9,'1-ΜΑΘΗΜΑΤΑ'!$B$5:$H$79,2,FALSE)</f>
        <v xml:space="preserve"> </v>
      </c>
      <c r="S10" s="288" t="str">
        <f>VLOOKUP(S9,'1-ΜΑΘΗΜΑΤΑ'!$B$5:$H$79,2,FALSE)</f>
        <v xml:space="preserve"> </v>
      </c>
      <c r="T10" s="288" t="str">
        <f>VLOOKUP(T9,'1-ΜΑΘΗΜΑΤΑ'!$B$5:$H$79,2,FALSE)</f>
        <v xml:space="preserve"> </v>
      </c>
      <c r="U10" s="288" t="str">
        <f>VLOOKUP(U9,'1-ΜΑΘΗΜΑΤΑ'!$B$5:$H$79,2,FALSE)</f>
        <v xml:space="preserve"> </v>
      </c>
      <c r="V10" s="288" t="str">
        <f>VLOOKUP(V9,'1-ΜΑΘΗΜΑΤΑ'!$B$5:$H$79,2,FALSE)</f>
        <v xml:space="preserve"> </v>
      </c>
    </row>
    <row r="11" spans="1:68" s="205" customFormat="1">
      <c r="A11" s="193"/>
      <c r="B11" s="197" t="s">
        <v>2</v>
      </c>
      <c r="C11" s="289" t="str">
        <f>VLOOKUP(C9,'1-ΜΑΘΗΜΑΤΑ'!$B$5:$H$79,3,FALSE)</f>
        <v xml:space="preserve"> </v>
      </c>
      <c r="D11" s="289" t="str">
        <f>VLOOKUP(D9,'1-ΜΑΘΗΜΑΤΑ'!$B$5:$H$79,3,FALSE)</f>
        <v xml:space="preserve"> </v>
      </c>
      <c r="E11" s="289" t="str">
        <f>VLOOKUP(E9,'1-ΜΑΘΗΜΑΤΑ'!$B$5:$H$79,3,FALSE)</f>
        <v xml:space="preserve"> </v>
      </c>
      <c r="F11" s="289" t="str">
        <f>VLOOKUP(F9,'1-ΜΑΘΗΜΑΤΑ'!$B$5:$H$79,3,FALSE)</f>
        <v>ΞΕΖΩΝΑΚΗΣ</v>
      </c>
      <c r="G11" s="284" t="str">
        <f>VLOOKUP(G9,'1-ΜΑΘΗΜΑΤΑ'!$B$5:$H$79,3,FALSE)</f>
        <v xml:space="preserve"> </v>
      </c>
      <c r="H11" s="238" t="str">
        <f>VLOOKUP(H9,'1-ΜΑΘΗΜΑΤΑ'!$B$5:$H$79,3,FALSE)</f>
        <v>ΠΑΝΑΓΙΩΤΑΚΗΣ</v>
      </c>
      <c r="I11" s="238" t="str">
        <f>VLOOKUP(I9,'1-ΜΑΘΗΜΑΤΑ'!$B$5:$H$79,3,FALSE)</f>
        <v xml:space="preserve"> </v>
      </c>
      <c r="J11" s="238" t="str">
        <f>VLOOKUP(J9,'1-ΜΑΘΗΜΑΤΑ'!$B$5:$H$79,3,FALSE)</f>
        <v>ΤΣΙΚΝΑΚΗΣ</v>
      </c>
      <c r="K11" s="238" t="str">
        <f>VLOOKUP(K9,'1-ΜΑΘΗΜΑΤΑ'!$B$5:$H$79,3,FALSE)</f>
        <v>ΚΟΡΝΑΡΟΣ</v>
      </c>
      <c r="L11" s="238" t="s">
        <v>5</v>
      </c>
      <c r="M11" s="289" t="str">
        <f>VLOOKUP(M9,'1-ΜΑΘΗΜΑΤΑ'!$B$5:$H$79,3,FALSE)</f>
        <v>ΣΜΥΡΝΑΚΗΣ</v>
      </c>
      <c r="N11" s="289" t="str">
        <f>VLOOKUP(N9,'1-ΜΑΘΗΜΑΤΑ'!$B$5:$H$79,3,FALSE)</f>
        <v>ΣΤΡΑΤΑΚΗΣ</v>
      </c>
      <c r="O11" s="289" t="str">
        <f>VLOOKUP(O9,'1-ΜΑΘΗΜΑΤΑ'!$B$5:$H$79,3,FALSE)</f>
        <v xml:space="preserve"> </v>
      </c>
      <c r="P11" s="284" t="str">
        <f>VLOOKUP(P9,'1-ΜΑΘΗΜΑΤΑ'!$B$5:$H$79,3,FALSE)</f>
        <v xml:space="preserve"> </v>
      </c>
      <c r="Q11" s="284" t="str">
        <f>VLOOKUP(Q9,'1-ΜΑΘΗΜΑΤΑ'!$B$5:$H$79,3,FALSE)</f>
        <v xml:space="preserve"> </v>
      </c>
      <c r="R11" s="238" t="str">
        <f>VLOOKUP(R9,'1-ΜΑΘΗΜΑΤΑ'!$B$5:$H$79,3,FALSE)</f>
        <v xml:space="preserve"> </v>
      </c>
      <c r="S11" s="238" t="str">
        <f>VLOOKUP(S9,'1-ΜΑΘΗΜΑΤΑ'!$B$5:$H$79,3,FALSE)</f>
        <v xml:space="preserve"> </v>
      </c>
      <c r="T11" s="238" t="str">
        <f>VLOOKUP(T9,'1-ΜΑΘΗΜΑΤΑ'!$B$5:$H$79,3,FALSE)</f>
        <v xml:space="preserve"> </v>
      </c>
      <c r="U11" s="238" t="str">
        <f>VLOOKUP(U9,'1-ΜΑΘΗΜΑΤΑ'!$B$5:$H$79,3,FALSE)</f>
        <v xml:space="preserve"> </v>
      </c>
      <c r="V11" s="238" t="str">
        <f>VLOOKUP(V9,'1-ΜΑΘΗΜΑΤΑ'!$B$5:$H$79,3,FALSE)</f>
        <v xml:space="preserve"> </v>
      </c>
    </row>
    <row r="12" spans="1:68" s="343" customFormat="1">
      <c r="A12" s="193"/>
      <c r="B12" s="198" t="s">
        <v>216</v>
      </c>
      <c r="C12" s="289" t="str">
        <f>VLOOKUP(C9,'1-ΜΑΘΗΜΑΤΑ'!$B$5:$H$79,5,FALSE)</f>
        <v xml:space="preserve"> </v>
      </c>
      <c r="D12" s="289" t="str">
        <f>VLOOKUP(D9,'1-ΜΑΘΗΜΑΤΑ'!$B$5:$H$79,5,FALSE)</f>
        <v xml:space="preserve"> </v>
      </c>
      <c r="E12" s="289" t="str">
        <f>VLOOKUP(E9,'1-ΜΑΘΗΜΑΤΑ'!$B$5:$H$79,5,FALSE)</f>
        <v xml:space="preserve"> </v>
      </c>
      <c r="F12" s="289" t="str">
        <f>VLOOKUP(F9,'1-ΜΑΘΗΜΑΤΑ'!$B$5:$H$79,5,FALSE)</f>
        <v xml:space="preserve">706 / 494 / </v>
      </c>
      <c r="G12" s="284" t="str">
        <f>VLOOKUP(G9,'1-ΜΑΘΗΜΑΤΑ'!$B$5:$H$79,5,FALSE)</f>
        <v xml:space="preserve"> </v>
      </c>
      <c r="H12" s="238" t="str">
        <f>VLOOKUP(H9,'1-ΜΑΘΗΜΑΤΑ'!$B$5:$H$79,5,FALSE)</f>
        <v xml:space="preserve">595 / 416 / </v>
      </c>
      <c r="I12" s="238" t="str">
        <f>VLOOKUP(I9,'1-ΜΑΘΗΜΑΤΑ'!$B$5:$H$79,5,FALSE)</f>
        <v xml:space="preserve"> </v>
      </c>
      <c r="J12" s="238" t="str">
        <f>VLOOKUP(J9,'1-ΜΑΘΗΜΑΤΑ'!$B$5:$H$79,5,FALSE)</f>
        <v xml:space="preserve">457 / 319 / </v>
      </c>
      <c r="K12" s="238" t="str">
        <f>VLOOKUP(K9,'1-ΜΑΘΗΜΑΤΑ'!$B$5:$H$79,5,FALSE)</f>
        <v xml:space="preserve">571 / 399 / </v>
      </c>
      <c r="L12" s="238" t="s">
        <v>301</v>
      </c>
      <c r="M12" s="289" t="str">
        <f>VLOOKUP(M9,'1-ΜΑΘΗΜΑΤΑ'!$B$5:$H$79,5,FALSE)</f>
        <v xml:space="preserve">524 / 366 / </v>
      </c>
      <c r="N12" s="289" t="str">
        <f>VLOOKUP(N9,'1-ΜΑΘΗΜΑΤΑ'!$B$5:$H$79,5,FALSE)</f>
        <v xml:space="preserve">620 / 434 / </v>
      </c>
      <c r="O12" s="289" t="str">
        <f>VLOOKUP(O9,'1-ΜΑΘΗΜΑΤΑ'!$B$5:$H$79,5,FALSE)</f>
        <v xml:space="preserve"> </v>
      </c>
      <c r="P12" s="284" t="str">
        <f>VLOOKUP(P9,'1-ΜΑΘΗΜΑΤΑ'!$B$5:$H$79,5,FALSE)</f>
        <v xml:space="preserve"> </v>
      </c>
      <c r="Q12" s="284" t="str">
        <f>VLOOKUP(Q9,'1-ΜΑΘΗΜΑΤΑ'!$B$5:$H$79,5,FALSE)</f>
        <v xml:space="preserve"> </v>
      </c>
      <c r="R12" s="238" t="str">
        <f>VLOOKUP(R9,'1-ΜΑΘΗΜΑΤΑ'!$B$5:$H$79,5,FALSE)</f>
        <v xml:space="preserve"> </v>
      </c>
      <c r="S12" s="238" t="str">
        <f>VLOOKUP(S9,'1-ΜΑΘΗΜΑΤΑ'!$B$5:$H$79,5,FALSE)</f>
        <v xml:space="preserve"> </v>
      </c>
      <c r="T12" s="238" t="str">
        <f>VLOOKUP(T9,'1-ΜΑΘΗΜΑΤΑ'!$B$5:$H$79,5,FALSE)</f>
        <v xml:space="preserve"> </v>
      </c>
      <c r="U12" s="238" t="str">
        <f>VLOOKUP(U9,'1-ΜΑΘΗΜΑΤΑ'!$B$5:$H$79,5,FALSE)</f>
        <v xml:space="preserve"> </v>
      </c>
      <c r="V12" s="238" t="str">
        <f>VLOOKUP(V9,'1-ΜΑΘΗΜΑΤΑ'!$B$5:$H$79,5,FALSE)</f>
        <v xml:space="preserve"> </v>
      </c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205"/>
      <c r="BN12" s="205"/>
      <c r="BO12" s="205"/>
      <c r="BP12" s="205"/>
    </row>
    <row r="13" spans="1:68" s="343" customFormat="1">
      <c r="A13" s="193">
        <f>COUNTA(C13:V13)</f>
        <v>7</v>
      </c>
      <c r="B13" s="198" t="s">
        <v>218</v>
      </c>
      <c r="C13" s="270"/>
      <c r="D13" s="270"/>
      <c r="E13" s="270"/>
      <c r="F13" s="289" t="s">
        <v>39</v>
      </c>
      <c r="G13" s="284"/>
      <c r="H13" s="238" t="s">
        <v>40</v>
      </c>
      <c r="I13" s="238"/>
      <c r="J13" s="238" t="s">
        <v>37</v>
      </c>
      <c r="K13" s="238" t="s">
        <v>40</v>
      </c>
      <c r="L13" s="238" t="s">
        <v>37</v>
      </c>
      <c r="M13" s="289" t="s">
        <v>40</v>
      </c>
      <c r="N13" s="289" t="s">
        <v>39</v>
      </c>
      <c r="O13" s="289"/>
      <c r="P13" s="283"/>
      <c r="Q13" s="283"/>
      <c r="R13" s="238"/>
      <c r="S13" s="238"/>
      <c r="T13" s="238"/>
      <c r="U13" s="238"/>
      <c r="V13" s="238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205"/>
      <c r="BN13" s="205"/>
      <c r="BO13" s="205"/>
      <c r="BP13" s="205"/>
    </row>
    <row r="14" spans="1:68" s="343" customFormat="1" ht="31.5" thickBot="1">
      <c r="A14" s="193"/>
      <c r="B14" s="199" t="s">
        <v>219</v>
      </c>
      <c r="C14" s="285" t="str">
        <f>IF(OR(C13="Δ1",C13="Δ2",C13="Δ3",C13="Δ4",C13="Δ5"),VLOOKUP(C13,'3-ΑΙΘΟΥΣΕΣ'!$Y$3:$Z$7,2,FALSE),"")</f>
        <v/>
      </c>
      <c r="D14" s="285" t="str">
        <f>IF(OR(D13="Δ1",D13="Δ2",D13="Δ3",D13="Δ4",D13="Δ5"),VLOOKUP(D13,'3-ΑΙΘΟΥΣΕΣ'!$Y$40:$Z$44,2,FALSE),"")</f>
        <v/>
      </c>
      <c r="E14" s="285" t="str">
        <f>IF(OR(E13="Δ1",E13="Δ2",E13="Δ3",E13="Δ4",E13="Δ5"),VLOOKUP(E13,'3-ΑΙΘΟΥΣΕΣ'!$Y$77:$Z$81,2,FALSE),"")</f>
        <v/>
      </c>
      <c r="F14" s="285" t="str">
        <f>IF(OR(F13="Δ1",F13="Δ2",F13="Δ3",F13="Δ4",F13="Δ5"),VLOOKUP(F13,'3-ΑΙΘΟΥΣΕΣ'!$Y$114:$Z$118,2,FALSE),"")</f>
        <v>Γ1,Γ5,Γ6,Γ7,B2,B3,B4,ΚΑΜ,ΣΕΥΠ,</v>
      </c>
      <c r="G14" s="240" t="str">
        <f>IF(OR(G13="Δ1",G13="Δ2",G13="Δ3",G13="Δ4",G13="Δ5"),VLOOKUP(G13,'3-ΑΙΘΟΥΣΕΣ'!$Y$151:$Z$155,2,FALSE),"")</f>
        <v/>
      </c>
      <c r="H14" s="239" t="str">
        <f>IF(OR(H13="Δ1",H13="Δ2",H13="Δ3",H13="Δ4",H13="Δ5"),VLOOKUP(H13,'3-ΑΙΘΟΥΣΕΣ'!$Y$188:$Z$192,2,FALSE),"")</f>
        <v>B2,B3,B4,ΚΑΜ,Κ28,ΣΕΥΠ,</v>
      </c>
      <c r="I14" s="239" t="str">
        <f>IF(OR(I13="Δ1",I13="Δ2",I13="Δ3",I13="Δ4",I13="Δ5"),VLOOKUP(I13,'3-ΑΙΘΟΥΣΕΣ'!$Y$225:$Z$229,2,FALSE),"")</f>
        <v/>
      </c>
      <c r="J14" s="239" t="str">
        <f>IF(OR(J13="Δ1",J13="Δ2",J13="Δ3",J13="Δ4",J13="Δ5"),VLOOKUP(J13,'3-ΑΙΘΟΥΣΕΣ'!$Y$262:$Z$266,2,FALSE),"")</f>
        <v>Γ4,Γ5,Γ6,Γ7,ΚΑΜ,ΣΕΥΠ,</v>
      </c>
      <c r="K14" s="239" t="str">
        <f>IF(OR(K13="Δ1",K13="Δ2",K13="Δ3",K13="Δ4",K13="Δ5"),VLOOKUP(K13,'3-ΑΙΘΟΥΣΕΣ'!$Y$299:$Z$303,2,FALSE),"")</f>
        <v>Γ4,Γ5,Γ6,Γ7,ΚΑΜ,Κ28,</v>
      </c>
      <c r="L14" s="239" t="str">
        <f>IF(OR(L13="Δ1",L13="Δ2",L13="Δ3",L13="Δ4",L13="Δ5"),VLOOKUP(L13,'3-ΑΙΘΟΥΣΕΣ'!$Y$336:$Z$340,2,FALSE),"")</f>
        <v>Γ1,Γ4,Γ5,Γ6,Γ7,ΚΑΜ,ΣΕΥΠ,</v>
      </c>
      <c r="M14" s="240" t="str">
        <f>IF(OR(M13="Δ1",M13="Δ2",M13="Δ3",M13="Δ4",M13="Δ5"),VLOOKUP(M13,'3-ΑΙΘΟΥΣΕΣ'!$Y$373:$Z$377,2,FALSE),"")</f>
        <v>Γ4,Γ5,Γ6,Γ7,B2,Κ28,</v>
      </c>
      <c r="N14" s="240" t="str">
        <f>IF(OR(N13="Δ1",N13="Δ2",N13="Δ3",N13="Δ4",N13="Δ5"),VLOOKUP(N13,'3-ΑΙΘΟΥΣΕΣ'!$Y$410:$Z$414,2,FALSE),"")</f>
        <v>Γ4,Γ5,Γ6,Γ7,ΚΑΜ,Κ28,ΣΕΥΠ,</v>
      </c>
      <c r="O14" s="240" t="str">
        <f>IF(OR(O13="Δ1",O13="Δ2",O13="Δ3",O13="Δ4",O13="Δ5"),VLOOKUP(O13,'3-ΑΙΘΟΥΣΕΣ'!$Y$447:$Z$451,2,FALSE),"")</f>
        <v/>
      </c>
      <c r="P14" s="285" t="str">
        <f>IF(OR(P13="Δ1",P13="Δ2",P13="Δ3",P13="Δ4",P13="Δ5"),VLOOKUP(P13,'3-ΑΙΘΟΥΣΕΣ'!$Y$484:$Z$488,2,FALSE),"")</f>
        <v/>
      </c>
      <c r="Q14" s="285" t="str">
        <f>IF(OR(Q13="Δ1",Q13="Δ2",Q13="Δ3",Q13="Δ4",Q13="Δ5"),VLOOKUP(Q13,'3-ΑΙΘΟΥΣΕΣ'!$Y$521:$Z$525,2,FALSE),"")</f>
        <v/>
      </c>
      <c r="R14" s="239" t="str">
        <f>IF(OR(R13="Δ1",R13="Δ2",R13="Δ3",R13="Δ4",R13="Δ5"),VLOOKUP(R13,'3-ΑΙΘΟΥΣΕΣ'!$Y$558:$Z$562,2,FALSE),"")</f>
        <v/>
      </c>
      <c r="S14" s="239" t="str">
        <f>IF(OR(S13="Δ1",S13="Δ2",S13="Δ3",S13="Δ4",S13="Δ5"),VLOOKUP(S13,'3-ΑΙΘΟΥΣΕΣ'!$Y$595:$Z$599,2,FALSE),"")</f>
        <v/>
      </c>
      <c r="T14" s="239" t="str">
        <f>IF(OR(T13="Δ1",T13="Δ2",T13="Δ3",T13="Δ4",T13="Δ5"),VLOOKUP(T13,'3-ΑΙΘΟΥΣΕΣ'!$Y$632:$Z$636,2,FALSE),"")</f>
        <v/>
      </c>
      <c r="U14" s="239" t="str">
        <f>IF(OR(U13="Δ1",U13="Δ2",U13="Δ3",U13="Δ4",U13="Δ5"),VLOOKUP(U13,'3-ΑΙΘΟΥΣΕΣ'!$Y$669:$Z$673,2,FALSE),"")</f>
        <v/>
      </c>
      <c r="V14" s="239" t="str">
        <f>IF(OR(V13="Δ1",V13="Δ2",V13="Δ3",V13="Δ4",V13="Δ5"),VLOOKUP(V13,'3-ΑΙΘΟΥΣΕΣ'!$Y$706:$Z$710,2,FALSE),"")</f>
        <v/>
      </c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205"/>
      <c r="BN14" s="205"/>
      <c r="BO14" s="205"/>
      <c r="BP14" s="205"/>
    </row>
    <row r="15" spans="1:68" s="200" customFormat="1">
      <c r="A15" s="193"/>
      <c r="B15" s="248" t="s">
        <v>91</v>
      </c>
      <c r="C15" s="267" t="s">
        <v>0</v>
      </c>
      <c r="D15" s="291" t="s">
        <v>0</v>
      </c>
      <c r="E15" s="291" t="s">
        <v>0</v>
      </c>
      <c r="F15" s="246" t="s">
        <v>117</v>
      </c>
      <c r="G15" s="246" t="s">
        <v>0</v>
      </c>
      <c r="H15" s="246" t="s">
        <v>0</v>
      </c>
      <c r="I15" s="246" t="s">
        <v>120</v>
      </c>
      <c r="J15" s="246" t="s">
        <v>0</v>
      </c>
      <c r="K15" s="246" t="s">
        <v>0</v>
      </c>
      <c r="L15" s="246" t="s">
        <v>0</v>
      </c>
      <c r="M15" s="246" t="s">
        <v>0</v>
      </c>
      <c r="N15" s="246" t="s">
        <v>0</v>
      </c>
      <c r="O15" s="246" t="s">
        <v>0</v>
      </c>
      <c r="P15" s="246" t="s">
        <v>0</v>
      </c>
      <c r="Q15" s="246" t="s">
        <v>119</v>
      </c>
      <c r="R15" s="246" t="s">
        <v>116</v>
      </c>
      <c r="S15" s="246" t="s">
        <v>0</v>
      </c>
      <c r="T15" s="246" t="s">
        <v>121</v>
      </c>
      <c r="U15" s="246" t="s">
        <v>118</v>
      </c>
      <c r="V15" s="246" t="s">
        <v>0</v>
      </c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205"/>
      <c r="BN15" s="205"/>
      <c r="BO15" s="205"/>
      <c r="BP15" s="205"/>
    </row>
    <row r="16" spans="1:68" s="205" customFormat="1" ht="38.25" customHeight="1">
      <c r="A16" s="193"/>
      <c r="B16" s="249" t="s">
        <v>296</v>
      </c>
      <c r="C16" s="250" t="str">
        <f>VLOOKUP(C15,'1-ΜΑΘΗΜΑΤΑ'!$B$5:$H$79,2,FALSE)</f>
        <v xml:space="preserve"> </v>
      </c>
      <c r="D16" s="250" t="str">
        <f>VLOOKUP(D15,'1-ΜΑΘΗΜΑΤΑ'!$B$5:$H$79,2,FALSE)</f>
        <v xml:space="preserve"> </v>
      </c>
      <c r="E16" s="250" t="str">
        <f>VLOOKUP(E15,'1-ΜΑΘΗΜΑΤΑ'!$B$5:$H$79,2,FALSE)</f>
        <v xml:space="preserve"> </v>
      </c>
      <c r="F16" s="250" t="str">
        <f>VLOOKUP(F15,'1-ΜΑΘΗΜΑΤΑ'!$B$5:$H$79,2,FALSE)</f>
        <v>3-ΒΑΣΕΙΣ ΔΕΔΟΜΕΝΩΝ</v>
      </c>
      <c r="G16" s="250" t="str">
        <f>VLOOKUP(G15,'1-ΜΑΘΗΜΑΤΑ'!$B$5:$H$79,2,FALSE)</f>
        <v xml:space="preserve"> </v>
      </c>
      <c r="H16" s="250" t="str">
        <f>VLOOKUP(H15,'1-ΜΑΘΗΜΑΤΑ'!$B$5:$H$79,2,FALSE)</f>
        <v xml:space="preserve"> </v>
      </c>
      <c r="I16" s="250" t="str">
        <f>VLOOKUP(I15,'1-ΜΑΘΗΜΑΤΑ'!$B$5:$H$79,2,FALSE)</f>
        <v>3-ΕΦΑΡΜΟΣΜΕΝΑ ΜΑΘΗΜΑΤΙΚΑ</v>
      </c>
      <c r="J16" s="250" t="str">
        <f>VLOOKUP(J15,'1-ΜΑΘΗΜΑΤΑ'!$B$5:$H$79,2,FALSE)</f>
        <v xml:space="preserve"> </v>
      </c>
      <c r="K16" s="250" t="str">
        <f>VLOOKUP(K15,'1-ΜΑΘΗΜΑΤΑ'!$B$5:$H$79,2,FALSE)</f>
        <v xml:space="preserve"> </v>
      </c>
      <c r="L16" s="250" t="str">
        <f>VLOOKUP(L15,'1-ΜΑΘΗΜΑΤΑ'!$B$5:$H$79,2,FALSE)</f>
        <v xml:space="preserve"> </v>
      </c>
      <c r="M16" s="250" t="str">
        <f>VLOOKUP(M15,'1-ΜΑΘΗΜΑΤΑ'!$B$5:$H$79,2,FALSE)</f>
        <v xml:space="preserve"> </v>
      </c>
      <c r="N16" s="250" t="str">
        <f>VLOOKUP(N15,'1-ΜΑΘΗΜΑΤΑ'!$B$5:$H$79,2,FALSE)</f>
        <v xml:space="preserve"> </v>
      </c>
      <c r="O16" s="250" t="str">
        <f>VLOOKUP(O15,'1-ΜΑΘΗΜΑΤΑ'!$B$5:$H$79,2,FALSE)</f>
        <v xml:space="preserve"> </v>
      </c>
      <c r="P16" s="250" t="str">
        <f>VLOOKUP(P15,'1-ΜΑΘΗΜΑΤΑ'!$B$5:$H$79,2,FALSE)</f>
        <v xml:space="preserve"> </v>
      </c>
      <c r="Q16" s="250" t="str">
        <f>VLOOKUP(Q15,'1-ΜΑΘΗΜΑΤΑ'!$B$5:$H$79,2,FALSE)</f>
        <v>3-ΑΛΓΟΡΙΘΜΟΙ</v>
      </c>
      <c r="R16" s="250" t="str">
        <f>VLOOKUP(R15,'1-ΜΑΘΗΜΑΤΑ'!$B$5:$H$79,2,FALSE)</f>
        <v>3-ΛΕΙΤΟΥΡΓΙΚΑ ΣΥΣΤΗΜΑΤΑ</v>
      </c>
      <c r="S16" s="250" t="str">
        <f>VLOOKUP(S15,'1-ΜΑΘΗΜΑΤΑ'!$B$5:$H$79,2,FALSE)</f>
        <v xml:space="preserve"> </v>
      </c>
      <c r="T16" s="250" t="str">
        <f>VLOOKUP(T15,'1-ΜΑΘΗΜΑΤΑ'!$B$5:$H$79,2,FALSE)</f>
        <v>3-ΟΡΟΛΟΓΙΑ ΚΑΙ ΤΕΧΝΙΚΗ ΣΥΓΓΡΑΦΗ</v>
      </c>
      <c r="U16" s="250" t="str">
        <f>VLOOKUP(U15,'1-ΜΑΘΗΜΑΤΑ'!$B$5:$H$79,2,FALSE)</f>
        <v>3-ΨΗΦΙΑΚΕΣ ΕΠΙΚΟΙΝΩΝΙΕΣ</v>
      </c>
      <c r="V16" s="250" t="str">
        <f>VLOOKUP(V15,'1-ΜΑΘΗΜΑΤΑ'!$B$5:$H$79,2,FALSE)</f>
        <v xml:space="preserve"> </v>
      </c>
    </row>
    <row r="17" spans="1:68" s="205" customFormat="1">
      <c r="A17" s="193"/>
      <c r="B17" s="197" t="s">
        <v>2</v>
      </c>
      <c r="C17" s="284" t="str">
        <f>VLOOKUP(C15,'1-ΜΑΘΗΜΑΤΑ'!$B$5:$H$79,3,FALSE)</f>
        <v xml:space="preserve"> </v>
      </c>
      <c r="D17" s="284" t="str">
        <f>VLOOKUP(D15,'1-ΜΑΘΗΜΑΤΑ'!$B$5:$H$79,3,FALSE)</f>
        <v xml:space="preserve"> </v>
      </c>
      <c r="E17" s="284" t="str">
        <f>VLOOKUP(E15,'1-ΜΑΘΗΜΑΤΑ'!$B$5:$H$79,3,FALSE)</f>
        <v xml:space="preserve"> </v>
      </c>
      <c r="F17" s="284" t="str">
        <f>VLOOKUP(F15,'1-ΜΑΘΗΜΑΤΑ'!$B$5:$H$79,3,FALSE)</f>
        <v>ΑΚΟΥΜΙΑΝΑΚΗΣ</v>
      </c>
      <c r="G17" s="284" t="str">
        <f>VLOOKUP(G15,'1-ΜΑΘΗΜΑΤΑ'!$B$5:$H$79,3,FALSE)</f>
        <v xml:space="preserve"> </v>
      </c>
      <c r="H17" s="238" t="str">
        <f>VLOOKUP(H15,'1-ΜΑΘΗΜΑΤΑ'!$B$5:$H$79,3,FALSE)</f>
        <v xml:space="preserve"> </v>
      </c>
      <c r="I17" s="238" t="str">
        <f>VLOOKUP(I15,'1-ΜΑΘΗΜΑΤΑ'!$B$5:$H$79,3,FALSE)</f>
        <v>ΚΑΡΑΓΙΑΝΝΑΚΗΣ</v>
      </c>
      <c r="J17" s="238" t="str">
        <f>VLOOKUP(J15,'1-ΜΑΘΗΜΑΤΑ'!$B$5:$H$79,3,FALSE)</f>
        <v xml:space="preserve"> </v>
      </c>
      <c r="K17" s="238" t="str">
        <f>VLOOKUP(K15,'1-ΜΑΘΗΜΑΤΑ'!$B$5:$H$79,3,FALSE)</f>
        <v xml:space="preserve"> </v>
      </c>
      <c r="L17" s="238" t="str">
        <f>VLOOKUP(L15,'1-ΜΑΘΗΜΑΤΑ'!$B$5:$H$79,3,FALSE)</f>
        <v xml:space="preserve"> </v>
      </c>
      <c r="M17" s="289" t="str">
        <f>VLOOKUP(M15,'1-ΜΑΘΗΜΑΤΑ'!$B$5:$H$79,3,FALSE)</f>
        <v xml:space="preserve"> </v>
      </c>
      <c r="N17" s="289" t="str">
        <f>VLOOKUP(N15,'1-ΜΑΘΗΜΑΤΑ'!$B$5:$H$79,3,FALSE)</f>
        <v xml:space="preserve"> </v>
      </c>
      <c r="O17" s="289" t="str">
        <f>VLOOKUP(O15,'1-ΜΑΘΗΜΑΤΑ'!$B$5:$H$79,3,FALSE)</f>
        <v xml:space="preserve"> </v>
      </c>
      <c r="P17" s="283" t="str">
        <f>VLOOKUP(P15,'1-ΜΑΘΗΜΑΤΑ'!$B$5:$H$79,3,FALSE)</f>
        <v xml:space="preserve"> </v>
      </c>
      <c r="Q17" s="283" t="str">
        <f>VLOOKUP(Q15,'1-ΜΑΘΗΜΑΤΑ'!$B$5:$H$79,3,FALSE)</f>
        <v>ΦΡΑΓΚΟΠΟΥΛΟΥ</v>
      </c>
      <c r="R17" s="238" t="str">
        <f>VLOOKUP(R15,'1-ΜΑΘΗΜΑΤΑ'!$B$5:$H$79,3,FALSE)</f>
        <v>ΓΡΑΜΜΑΤΙΚΑΚΗΣ</v>
      </c>
      <c r="S17" s="238" t="str">
        <f>VLOOKUP(S15,'1-ΜΑΘΗΜΑΤΑ'!$B$5:$H$79,3,FALSE)</f>
        <v xml:space="preserve"> </v>
      </c>
      <c r="T17" s="238" t="str">
        <f>VLOOKUP(T15,'1-ΜΑΘΗΜΑΤΑ'!$B$5:$H$79,3,FALSE)</f>
        <v xml:space="preserve">ΤΣΙΚΝΑΚΗΣ </v>
      </c>
      <c r="U17" s="238" t="str">
        <f>VLOOKUP(U15,'1-ΜΑΘΗΜΑΤΑ'!$B$5:$H$79,3,FALSE)</f>
        <v>ΣΤΡΑΤΑΚΗΣ</v>
      </c>
      <c r="V17" s="238" t="str">
        <f>VLOOKUP(V15,'1-ΜΑΘΗΜΑΤΑ'!$B$5:$H$79,3,FALSE)</f>
        <v xml:space="preserve"> </v>
      </c>
    </row>
    <row r="18" spans="1:68" s="343" customFormat="1">
      <c r="A18" s="193"/>
      <c r="B18" s="198" t="s">
        <v>216</v>
      </c>
      <c r="C18" s="284" t="str">
        <f>VLOOKUP(C15,'1-ΜΑΘΗΜΑΤΑ'!$B$5:$H$79,5,FALSE)</f>
        <v xml:space="preserve"> </v>
      </c>
      <c r="D18" s="284" t="str">
        <f>VLOOKUP(D15,'1-ΜΑΘΗΜΑΤΑ'!$B$5:$H$79,5,FALSE)</f>
        <v xml:space="preserve"> </v>
      </c>
      <c r="E18" s="284" t="str">
        <f>VLOOKUP(E15,'1-ΜΑΘΗΜΑΤΑ'!$B$5:$H$79,5,FALSE)</f>
        <v xml:space="preserve"> </v>
      </c>
      <c r="F18" s="284" t="str">
        <f>VLOOKUP(F15,'1-ΜΑΘΗΜΑΤΑ'!$B$5:$H$79,5,FALSE)</f>
        <v xml:space="preserve">407 / 284 / </v>
      </c>
      <c r="G18" s="284" t="str">
        <f>VLOOKUP(G15,'1-ΜΑΘΗΜΑΤΑ'!$B$5:$H$79,5,FALSE)</f>
        <v xml:space="preserve"> </v>
      </c>
      <c r="H18" s="238" t="str">
        <f>VLOOKUP(H15,'1-ΜΑΘΗΜΑΤΑ'!$B$5:$H$79,5,FALSE)</f>
        <v xml:space="preserve"> </v>
      </c>
      <c r="I18" s="238" t="str">
        <f>VLOOKUP(I15,'1-ΜΑΘΗΜΑΤΑ'!$B$5:$H$79,5,FALSE)</f>
        <v xml:space="preserve">207 / 144 / </v>
      </c>
      <c r="J18" s="238" t="str">
        <f>VLOOKUP(J15,'1-ΜΑΘΗΜΑΤΑ'!$B$5:$H$79,5,FALSE)</f>
        <v xml:space="preserve"> </v>
      </c>
      <c r="K18" s="238" t="str">
        <f>VLOOKUP(K15,'1-ΜΑΘΗΜΑΤΑ'!$B$5:$H$79,5,FALSE)</f>
        <v xml:space="preserve"> </v>
      </c>
      <c r="L18" s="238" t="str">
        <f>VLOOKUP(L15,'1-ΜΑΘΗΜΑΤΑ'!$B$5:$H$79,5,FALSE)</f>
        <v xml:space="preserve"> </v>
      </c>
      <c r="M18" s="289" t="str">
        <f>VLOOKUP(M15,'1-ΜΑΘΗΜΑΤΑ'!$B$5:$H$79,5,FALSE)</f>
        <v xml:space="preserve"> </v>
      </c>
      <c r="N18" s="289" t="str">
        <f>VLOOKUP(N15,'1-ΜΑΘΗΜΑΤΑ'!$B$5:$H$79,5,FALSE)</f>
        <v xml:space="preserve"> </v>
      </c>
      <c r="O18" s="289" t="str">
        <f>VLOOKUP(O15,'1-ΜΑΘΗΜΑΤΑ'!$B$5:$H$79,5,FALSE)</f>
        <v xml:space="preserve"> </v>
      </c>
      <c r="P18" s="283" t="str">
        <f>VLOOKUP(P15,'1-ΜΑΘΗΜΑΤΑ'!$B$5:$H$79,5,FALSE)</f>
        <v xml:space="preserve"> </v>
      </c>
      <c r="Q18" s="283" t="str">
        <f>VLOOKUP(Q15,'1-ΜΑΘΗΜΑΤΑ'!$B$5:$H$79,5,FALSE)</f>
        <v xml:space="preserve">149 / 104 / </v>
      </c>
      <c r="R18" s="238" t="str">
        <f>VLOOKUP(R15,'1-ΜΑΘΗΜΑΤΑ'!$B$5:$H$79,5,FALSE)</f>
        <v xml:space="preserve">489 / 342 / </v>
      </c>
      <c r="S18" s="238" t="str">
        <f>VLOOKUP(S15,'1-ΜΑΘΗΜΑΤΑ'!$B$5:$H$79,5,FALSE)</f>
        <v xml:space="preserve"> </v>
      </c>
      <c r="T18" s="238" t="str">
        <f>VLOOKUP(T15,'1-ΜΑΘΗΜΑΤΑ'!$B$5:$H$79,5,FALSE)</f>
        <v xml:space="preserve">299 / 209 / </v>
      </c>
      <c r="U18" s="238" t="str">
        <f>VLOOKUP(U15,'1-ΜΑΘΗΜΑΤΑ'!$B$5:$H$79,5,FALSE)</f>
        <v xml:space="preserve">435 / 304 / </v>
      </c>
      <c r="V18" s="238" t="str">
        <f>VLOOKUP(V15,'1-ΜΑΘΗΜΑΤΑ'!$B$5:$H$79,5,FALSE)</f>
        <v xml:space="preserve"> </v>
      </c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205"/>
      <c r="BN18" s="205"/>
      <c r="BO18" s="205"/>
      <c r="BP18" s="205"/>
    </row>
    <row r="19" spans="1:68" s="343" customFormat="1">
      <c r="A19" s="193">
        <f>COUNTA(C19:V19)</f>
        <v>6</v>
      </c>
      <c r="B19" s="198" t="s">
        <v>218</v>
      </c>
      <c r="C19" s="270"/>
      <c r="D19" s="270"/>
      <c r="E19" s="270"/>
      <c r="F19" s="283" t="s">
        <v>37</v>
      </c>
      <c r="G19" s="283"/>
      <c r="H19" s="238"/>
      <c r="I19" s="238" t="s">
        <v>37</v>
      </c>
      <c r="J19" s="238"/>
      <c r="K19" s="238"/>
      <c r="L19" s="238"/>
      <c r="M19" s="289"/>
      <c r="N19" s="289"/>
      <c r="O19" s="289"/>
      <c r="P19" s="283"/>
      <c r="Q19" s="283" t="s">
        <v>39</v>
      </c>
      <c r="R19" s="238" t="s">
        <v>39</v>
      </c>
      <c r="S19" s="238"/>
      <c r="T19" s="238" t="s">
        <v>39</v>
      </c>
      <c r="U19" s="238" t="s">
        <v>39</v>
      </c>
      <c r="V19" s="238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205"/>
      <c r="BN19" s="205"/>
      <c r="BO19" s="205"/>
      <c r="BP19" s="205"/>
    </row>
    <row r="20" spans="1:68" s="343" customFormat="1" ht="16.5" thickBot="1">
      <c r="A20" s="193"/>
      <c r="B20" s="199" t="s">
        <v>219</v>
      </c>
      <c r="C20" s="285" t="str">
        <f>IF(OR(C19="Δ1",C19="Δ2",C19="Δ3",C19="Δ4",C19="Δ5"),VLOOKUP(C19,'3-ΑΙΘΟΥΣΕΣ'!$Y$3:$Z$7,2,FALSE),"")</f>
        <v/>
      </c>
      <c r="D20" s="285" t="str">
        <f>IF(OR(D19="Δ1",D19="Δ2",D19="Δ3",D19="Δ4",D19="Δ5"),VLOOKUP(D19,'3-ΑΙΘΟΥΣΕΣ'!$Y$40:$Z$44,2,FALSE),"")</f>
        <v/>
      </c>
      <c r="E20" s="285" t="str">
        <f>IF(OR(E19="Δ1",E19="Δ2",E19="Δ3",E19="Δ4",E19="Δ5"),VLOOKUP(E19,'3-ΑΙΘΟΥΣΕΣ'!$Y$77:$Z$81,2,FALSE),"")</f>
        <v/>
      </c>
      <c r="F20" s="285" t="str">
        <f>IF(OR(F19="Δ1",F19="Δ2",F19="Δ3",F19="Δ4",F19="Δ5"),VLOOKUP(F19,'3-ΑΙΘΟΥΣΕΣ'!$Y$114:$Z$118,2,FALSE),"")</f>
        <v>Γ1,Γ4,Γ5,Γ6,Γ7,ΚΑΜ,</v>
      </c>
      <c r="G20" s="240" t="str">
        <f>IF(OR(G19="Δ1",G19="Δ2",G19="Δ3",G19="Δ4",G19="Δ5"),VLOOKUP(G19,'3-ΑΙΘΟΥΣΕΣ'!$Y$151:$Z$155,2,FALSE),"")</f>
        <v/>
      </c>
      <c r="H20" s="239" t="str">
        <f>IF(OR(H19="Δ1",H19="Δ2",H19="Δ3",H19="Δ4",H19="Δ5"),VLOOKUP(H19,'3-ΑΙΘΟΥΣΕΣ'!$Y$188:$Z$192,2,FALSE),"")</f>
        <v/>
      </c>
      <c r="I20" s="239" t="str">
        <f>IF(OR(I19="Δ1",I19="Δ2",I19="Δ3",I19="Δ4",I19="Δ5"),VLOOKUP(I19,'3-ΑΙΘΟΥΣΕΣ'!$Y$225:$Z$229,2,FALSE),"")</f>
        <v>Κ28,</v>
      </c>
      <c r="J20" s="239" t="str">
        <f>IF(OR(J19="Δ1",J19="Δ2",J19="Δ3",J19="Δ4",J19="Δ5"),VLOOKUP(J19,'3-ΑΙΘΟΥΣΕΣ'!$Y$262:$Z$266,2,FALSE),"")</f>
        <v/>
      </c>
      <c r="K20" s="239" t="str">
        <f>IF(OR(K19="Δ1",K19="Δ2",K19="Δ3",K19="Δ4",K19="Δ5"),VLOOKUP(K19,'3-ΑΙΘΟΥΣΕΣ'!$Y$299:$Z$303,2,FALSE),"")</f>
        <v/>
      </c>
      <c r="L20" s="239" t="str">
        <f>IF(OR(L19="Δ1",L19="Δ2",L19="Δ3",L19="Δ4",L19="Δ5"),VLOOKUP(L19,'3-ΑΙΘΟΥΣΕΣ'!$Y$336:$Z$340,2,FALSE),"")</f>
        <v/>
      </c>
      <c r="M20" s="240" t="str">
        <f>IF(OR(M19="Δ1",M19="Δ2",M19="Δ3",M19="Δ4",M19="Δ5"),VLOOKUP(M19,'3-ΑΙΘΟΥΣΕΣ'!$Y$373:$Z$377,2,FALSE),"")</f>
        <v/>
      </c>
      <c r="N20" s="240" t="str">
        <f>IF(OR(N19="Δ1",N19="Δ2",N19="Δ3",N19="Δ4",N19="Δ5"),VLOOKUP(N19,'3-ΑΙΘΟΥΣΕΣ'!$Y$410:$Z$414,2,FALSE),"")</f>
        <v/>
      </c>
      <c r="O20" s="240" t="str">
        <f>IF(OR(O19="Δ1",O19="Δ2",O19="Δ3",O19="Δ4",O19="Δ5"),VLOOKUP(O19,'3-ΑΙΘΟΥΣΕΣ'!$Y$447:$Z$451,2,FALSE),"")</f>
        <v/>
      </c>
      <c r="P20" s="285" t="str">
        <f>IF(OR(P19="Δ1",P19="Δ2",P19="Δ3",P19="Δ4",P19="Δ5"),VLOOKUP(P19,'3-ΑΙΘΟΥΣΕΣ'!$Y$484:$Z$488,2,FALSE),"")</f>
        <v/>
      </c>
      <c r="Q20" s="285" t="str">
        <f>IF(OR(Q19="Δ1",Q19="Δ2",Q19="Δ3",Q19="Δ4",Q19="Δ5"),VLOOKUP(Q19,'3-ΑΙΘΟΥΣΕΣ'!$Y$521:$Z$525,2,FALSE),"")</f>
        <v>B3,ΚΑΜ,</v>
      </c>
      <c r="R20" s="239" t="str">
        <f>IF(OR(R19="Δ1",R19="Δ2",R19="Δ3",R19="Δ4",R19="Δ5"),VLOOKUP(R19,'3-ΑΙΘΟΥΣΕΣ'!$Y$558:$Z$562,2,FALSE),"")</f>
        <v>Γ4,Γ5,Γ6,Γ7,ΚΑΜ,ΣΕΥΠ,</v>
      </c>
      <c r="S20" s="239" t="str">
        <f>IF(OR(S19="Δ1",S19="Δ2",S19="Δ3",S19="Δ4",S19="Δ5"),VLOOKUP(S19,'3-ΑΙΘΟΥΣΕΣ'!$Y$595:$Z$599,2,FALSE),"")</f>
        <v/>
      </c>
      <c r="T20" s="239" t="str">
        <f>IF(OR(T19="Δ1",T19="Δ2",T19="Δ3",T19="Δ4",T19="Δ5"),VLOOKUP(T19,'3-ΑΙΘΟΥΣΕΣ'!$Y$632:$Z$636,2,FALSE),"")</f>
        <v>ΚΑΜ,Κ28,</v>
      </c>
      <c r="U20" s="239" t="str">
        <f>IF(OR(U19="Δ1",U19="Δ2",U19="Δ3",U19="Δ4",U19="Δ5"),VLOOKUP(U19,'3-ΑΙΘΟΥΣΕΣ'!$Y$669:$Z$673,2,FALSE),"")</f>
        <v>Γ4,Γ5,Γ6,Γ7,ΚΑΜ,ΣΕΥΠ,</v>
      </c>
      <c r="V20" s="239" t="str">
        <f>IF(OR(V19="Δ1",V19="Δ2",V19="Δ3",V19="Δ4",V19="Δ5"),VLOOKUP(V19,'3-ΑΙΘΟΥΣΕΣ'!$Y$706:$Z$710,2,FALSE),"")</f>
        <v/>
      </c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5"/>
      <c r="BN20" s="205"/>
      <c r="BO20" s="205"/>
      <c r="BP20" s="205"/>
    </row>
    <row r="21" spans="1:68" s="200" customFormat="1">
      <c r="A21" s="193"/>
      <c r="B21" s="203" t="s">
        <v>91</v>
      </c>
      <c r="C21" s="268" t="s">
        <v>0</v>
      </c>
      <c r="D21" s="292" t="s">
        <v>0</v>
      </c>
      <c r="E21" s="292" t="s">
        <v>0</v>
      </c>
      <c r="F21" s="254" t="s">
        <v>0</v>
      </c>
      <c r="G21" s="254" t="s">
        <v>129</v>
      </c>
      <c r="H21" s="254" t="s">
        <v>0</v>
      </c>
      <c r="I21" s="254" t="s">
        <v>128</v>
      </c>
      <c r="J21" s="254" t="s">
        <v>125</v>
      </c>
      <c r="K21" s="254" t="s">
        <v>0</v>
      </c>
      <c r="L21" s="254" t="s">
        <v>126</v>
      </c>
      <c r="M21" s="254" t="s">
        <v>0</v>
      </c>
      <c r="N21" s="254" t="s">
        <v>130</v>
      </c>
      <c r="O21" s="254" t="s">
        <v>0</v>
      </c>
      <c r="P21" s="254" t="s">
        <v>0</v>
      </c>
      <c r="Q21" s="254" t="s">
        <v>0</v>
      </c>
      <c r="R21" s="254" t="s">
        <v>0</v>
      </c>
      <c r="S21" s="254" t="s">
        <v>127</v>
      </c>
      <c r="T21" s="254" t="s">
        <v>0</v>
      </c>
      <c r="U21" s="254" t="s">
        <v>0</v>
      </c>
      <c r="V21" s="254" t="s">
        <v>0</v>
      </c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205"/>
      <c r="BN21" s="205"/>
      <c r="BO21" s="205"/>
      <c r="BP21" s="205"/>
    </row>
    <row r="22" spans="1:68" s="205" customFormat="1" ht="57" customHeight="1">
      <c r="A22" s="193"/>
      <c r="B22" s="201" t="s">
        <v>297</v>
      </c>
      <c r="C22" s="288" t="str">
        <f>VLOOKUP(C21,'1-ΜΑΘΗΜΑΤΑ'!$B$5:$H$79,2,FALSE)</f>
        <v xml:space="preserve"> </v>
      </c>
      <c r="D22" s="288" t="str">
        <f>VLOOKUP(D21,'1-ΜΑΘΗΜΑΤΑ'!$B$5:$H$79,2,FALSE)</f>
        <v xml:space="preserve"> </v>
      </c>
      <c r="E22" s="288" t="str">
        <f>VLOOKUP(E21,'1-ΜΑΘΗΜΑΤΑ'!$B$5:$H$79,2,FALSE)</f>
        <v xml:space="preserve"> </v>
      </c>
      <c r="F22" s="288" t="str">
        <f>VLOOKUP(F21,'1-ΜΑΘΗΜΑΤΑ'!$B$5:$H$79,2,FALSE)</f>
        <v xml:space="preserve"> </v>
      </c>
      <c r="G22" s="288" t="str">
        <f>VLOOKUP(G21,'1-ΜΑΘΗΜΑΤΑ'!$B$5:$H$79,2,FALSE)</f>
        <v>4-ΔΙΔΑΚΤΙΚΗ ΠΛΗΡΟΦΟΡΙΚΗΣ</v>
      </c>
      <c r="H22" s="288" t="str">
        <f>VLOOKUP(H21,'1-ΜΑΘΗΜΑΤΑ'!$B$5:$H$79,2,FALSE)</f>
        <v xml:space="preserve"> </v>
      </c>
      <c r="I22" s="288" t="str">
        <f>VLOOKUP(I21,'1-ΜΑΘΗΜΑΤΑ'!$B$5:$H$79,2,FALSE)</f>
        <v>4-ΑΡΧΕΣ ΤΕΧΝΟΛΟΓΙΑΣ ΛΟΓΙΣΜΙΚΟΥ</v>
      </c>
      <c r="J22" s="288" t="str">
        <f>VLOOKUP(J21,'1-ΜΑΘΗΜΑΤΑ'!$B$5:$H$79,2,FALSE)</f>
        <v>4-ΨΗΦΙΑΚΗ ΕΠΕΞΕΡΓΑΣΙΑ ΣΗΜΑΤΟΣ</v>
      </c>
      <c r="K22" s="288" t="str">
        <f>VLOOKUP(K21,'1-ΜΑΘΗΜΑΤΑ'!$B$5:$H$79,2,FALSE)</f>
        <v xml:space="preserve"> </v>
      </c>
      <c r="L22" s="288" t="str">
        <f>VLOOKUP(L21,'1-ΜΑΘΗΜΑΤΑ'!$B$5:$H$79,2,FALSE)</f>
        <v>4-ΔΙΚΤΥΑ ΥΠΟΛΟΓΙΣΤΩΝ</v>
      </c>
      <c r="M22" s="288" t="str">
        <f>VLOOKUP(M21,'1-ΜΑΘΗΜΑΤΑ'!$B$5:$H$79,2,FALSE)</f>
        <v xml:space="preserve"> </v>
      </c>
      <c r="N22" s="288" t="str">
        <f>VLOOKUP(N21,'1-ΜΑΘΗΜΑΤΑ'!$B$5:$H$79,2,FALSE)</f>
        <v>4-ΑΡΙΘΜΗΤΙΚΗ ΓΡΑΜΜΙΚΗ ΑΛΓΕΒΡΑ</v>
      </c>
      <c r="O22" s="288" t="str">
        <f>VLOOKUP(O21,'1-ΜΑΘΗΜΑΤΑ'!$B$5:$H$79,2,FALSE)</f>
        <v xml:space="preserve"> </v>
      </c>
      <c r="P22" s="288" t="str">
        <f>VLOOKUP(P21,'1-ΜΑΘΗΜΑΤΑ'!$B$5:$H$79,2,FALSE)</f>
        <v xml:space="preserve"> </v>
      </c>
      <c r="Q22" s="288" t="str">
        <f>VLOOKUP(Q21,'1-ΜΑΘΗΜΑΤΑ'!$B$5:$H$79,2,FALSE)</f>
        <v xml:space="preserve"> </v>
      </c>
      <c r="R22" s="288" t="str">
        <f>VLOOKUP(R21,'1-ΜΑΘΗΜΑΤΑ'!$B$5:$H$79,2,FALSE)</f>
        <v xml:space="preserve"> </v>
      </c>
      <c r="S22" s="288" t="str">
        <f>VLOOKUP(S21,'1-ΜΑΘΗΜΑΤΑ'!$B$5:$H$79,2,FALSE)</f>
        <v>4-ΘΕΜΑΤΑ ΠΡΟΓΡΑΜΜΑΤΙΣΜΟΥ ΔΙΑΔΙΚΤΥΟΥ</v>
      </c>
      <c r="T22" s="288" t="str">
        <f>VLOOKUP(T21,'1-ΜΑΘΗΜΑΤΑ'!$B$5:$H$79,2,FALSE)</f>
        <v xml:space="preserve"> </v>
      </c>
      <c r="U22" s="288" t="str">
        <f>VLOOKUP(U21,'1-ΜΑΘΗΜΑΤΑ'!$B$5:$H$79,2,FALSE)</f>
        <v xml:space="preserve"> </v>
      </c>
      <c r="V22" s="288" t="str">
        <f>VLOOKUP(V21,'1-ΜΑΘΗΜΑΤΑ'!$B$5:$H$79,2,FALSE)</f>
        <v xml:space="preserve"> </v>
      </c>
    </row>
    <row r="23" spans="1:68" s="205" customFormat="1">
      <c r="A23" s="193"/>
      <c r="B23" s="198" t="s">
        <v>2</v>
      </c>
      <c r="C23" s="284" t="str">
        <f>VLOOKUP(C21,'1-ΜΑΘΗΜΑΤΑ'!$B$5:$H$79,3,FALSE)</f>
        <v xml:space="preserve"> </v>
      </c>
      <c r="D23" s="284" t="str">
        <f>VLOOKUP(D21,'1-ΜΑΘΗΜΑΤΑ'!$B$5:$H$79,3,FALSE)</f>
        <v xml:space="preserve"> </v>
      </c>
      <c r="E23" s="284" t="str">
        <f>VLOOKUP(E21,'1-ΜΑΘΗΜΑΤΑ'!$B$5:$H$79,3,FALSE)</f>
        <v xml:space="preserve"> </v>
      </c>
      <c r="F23" s="284" t="str">
        <f>VLOOKUP(F21,'1-ΜΑΘΗΜΑΤΑ'!$B$5:$H$79,3,FALSE)</f>
        <v xml:space="preserve"> </v>
      </c>
      <c r="G23" s="284" t="str">
        <f>VLOOKUP(G21,'1-ΜΑΘΗΜΑΤΑ'!$B$5:$H$79,3,FALSE)</f>
        <v>ΚΑΛΟΓΙΑΝΝΑΚΗΣ</v>
      </c>
      <c r="H23" s="238" t="str">
        <f>VLOOKUP(H21,'1-ΜΑΘΗΜΑΤΑ'!$B$5:$H$79,3,FALSE)</f>
        <v xml:space="preserve"> </v>
      </c>
      <c r="I23" s="238" t="str">
        <f>VLOOKUP(I21,'1-ΜΑΘΗΜΑΤΑ'!$B$5:$H$79,3,FALSE)</f>
        <v>ΒΙΔΑΚΗΣ</v>
      </c>
      <c r="J23" s="238" t="str">
        <f>VLOOKUP(J21,'1-ΜΑΘΗΜΑΤΑ'!$B$5:$H$79,3,FALSE)</f>
        <v>ΠΑΠΑΔΟΥΡΑΚΗΣ</v>
      </c>
      <c r="K23" s="238" t="str">
        <f>VLOOKUP(K21,'1-ΜΑΘΗΜΑΤΑ'!$B$5:$H$79,3,FALSE)</f>
        <v xml:space="preserve"> </v>
      </c>
      <c r="L23" s="238" t="str">
        <f>VLOOKUP(L21,'1-ΜΑΘΗΜΑΤΑ'!$B$5:$H$79,3,FALSE)</f>
        <v>ΠΑΝΑΓΙΩΤΑΚΗΣ</v>
      </c>
      <c r="M23" s="289" t="str">
        <f>VLOOKUP(M21,'1-ΜΑΘΗΜΑΤΑ'!$B$5:$H$79,3,FALSE)</f>
        <v xml:space="preserve"> </v>
      </c>
      <c r="N23" s="289" t="str">
        <f>VLOOKUP(N21,'1-ΜΑΘΗΜΑΤΑ'!$B$5:$H$79,3,FALSE)</f>
        <v>ΚΑΡΑΓΙΑΝΝΑΚΗΣ</v>
      </c>
      <c r="O23" s="289" t="str">
        <f>VLOOKUP(O21,'1-ΜΑΘΗΜΑΤΑ'!$B$5:$H$79,3,FALSE)</f>
        <v xml:space="preserve"> </v>
      </c>
      <c r="P23" s="284" t="str">
        <f>VLOOKUP(P21,'1-ΜΑΘΗΜΑΤΑ'!$B$5:$H$79,3,FALSE)</f>
        <v xml:space="preserve"> </v>
      </c>
      <c r="Q23" s="283" t="str">
        <f>VLOOKUP(Q21,'1-ΜΑΘΗΜΑΤΑ'!$B$5:$H$79,3,FALSE)</f>
        <v xml:space="preserve"> </v>
      </c>
      <c r="R23" s="238" t="str">
        <f>VLOOKUP(R21,'1-ΜΑΘΗΜΑΤΑ'!$B$5:$H$79,3,FALSE)</f>
        <v xml:space="preserve"> </v>
      </c>
      <c r="S23" s="238" t="str">
        <f>VLOOKUP(S21,'1-ΜΑΘΗΜΑΤΑ'!$B$5:$H$79,3,FALSE)</f>
        <v>ΜΑΛΑΜΟΣ</v>
      </c>
      <c r="T23" s="238" t="str">
        <f>VLOOKUP(T21,'1-ΜΑΘΗΜΑΤΑ'!$B$5:$H$79,3,FALSE)</f>
        <v xml:space="preserve"> </v>
      </c>
      <c r="U23" s="238" t="str">
        <f>VLOOKUP(U21,'1-ΜΑΘΗΜΑΤΑ'!$B$5:$H$79,3,FALSE)</f>
        <v xml:space="preserve"> </v>
      </c>
      <c r="V23" s="238" t="str">
        <f>VLOOKUP(V21,'1-ΜΑΘΗΜΑΤΑ'!$B$5:$H$79,3,FALSE)</f>
        <v xml:space="preserve"> </v>
      </c>
    </row>
    <row r="24" spans="1:68" s="343" customFormat="1">
      <c r="A24" s="193"/>
      <c r="B24" s="198" t="s">
        <v>216</v>
      </c>
      <c r="C24" s="284" t="str">
        <f>VLOOKUP(C21,'1-ΜΑΘΗΜΑΤΑ'!$B$5:$H$79,5,FALSE)</f>
        <v xml:space="preserve"> </v>
      </c>
      <c r="D24" s="284" t="str">
        <f>VLOOKUP(D21,'1-ΜΑΘΗΜΑΤΑ'!$B$5:$H$79,5,FALSE)</f>
        <v xml:space="preserve"> </v>
      </c>
      <c r="E24" s="284" t="str">
        <f>VLOOKUP(E21,'1-ΜΑΘΗΜΑΤΑ'!$B$5:$H$79,5,FALSE)</f>
        <v xml:space="preserve"> </v>
      </c>
      <c r="F24" s="284" t="str">
        <f>VLOOKUP(F21,'1-ΜΑΘΗΜΑΤΑ'!$B$5:$H$79,5,FALSE)</f>
        <v xml:space="preserve"> </v>
      </c>
      <c r="G24" s="284" t="str">
        <f>VLOOKUP(G21,'1-ΜΑΘΗΜΑΤΑ'!$B$5:$H$79,5,FALSE)</f>
        <v xml:space="preserve">345 / 241 / </v>
      </c>
      <c r="H24" s="238" t="str">
        <f>VLOOKUP(H21,'1-ΜΑΘΗΜΑΤΑ'!$B$5:$H$79,5,FALSE)</f>
        <v xml:space="preserve"> </v>
      </c>
      <c r="I24" s="238" t="str">
        <f>VLOOKUP(I21,'1-ΜΑΘΗΜΑΤΑ'!$B$5:$H$79,5,FALSE)</f>
        <v xml:space="preserve">381 / 266 / </v>
      </c>
      <c r="J24" s="238" t="str">
        <f>VLOOKUP(J21,'1-ΜΑΘΗΜΑΤΑ'!$B$5:$H$79,5,FALSE)</f>
        <v xml:space="preserve">351 / 245 / </v>
      </c>
      <c r="K24" s="238" t="str">
        <f>VLOOKUP(K21,'1-ΜΑΘΗΜΑΤΑ'!$B$5:$H$79,5,FALSE)</f>
        <v xml:space="preserve"> </v>
      </c>
      <c r="L24" s="238" t="str">
        <f>VLOOKUP(L21,'1-ΜΑΘΗΜΑΤΑ'!$B$5:$H$79,5,FALSE)</f>
        <v xml:space="preserve">419 / 293 / </v>
      </c>
      <c r="M24" s="289" t="str">
        <f>VLOOKUP(M21,'1-ΜΑΘΗΜΑΤΑ'!$B$5:$H$79,5,FALSE)</f>
        <v xml:space="preserve"> </v>
      </c>
      <c r="N24" s="289" t="str">
        <f>VLOOKUP(N21,'1-ΜΑΘΗΜΑΤΑ'!$B$5:$H$79,5,FALSE)</f>
        <v xml:space="preserve">381 / 266 / </v>
      </c>
      <c r="O24" s="289" t="str">
        <f>VLOOKUP(O21,'1-ΜΑΘΗΜΑΤΑ'!$B$5:$H$79,5,FALSE)</f>
        <v xml:space="preserve"> </v>
      </c>
      <c r="P24" s="284" t="str">
        <f>VLOOKUP(P21,'1-ΜΑΘΗΜΑΤΑ'!$B$5:$H$79,5,FALSE)</f>
        <v xml:space="preserve"> </v>
      </c>
      <c r="Q24" s="284" t="str">
        <f>VLOOKUP(Q21,'1-ΜΑΘΗΜΑΤΑ'!$B$5:$H$79,5,FALSE)</f>
        <v xml:space="preserve"> </v>
      </c>
      <c r="R24" s="238" t="str">
        <f>VLOOKUP(R21,'1-ΜΑΘΗΜΑΤΑ'!$B$5:$H$79,5,FALSE)</f>
        <v xml:space="preserve"> </v>
      </c>
      <c r="S24" s="238" t="str">
        <f>VLOOKUP(S21,'1-ΜΑΘΗΜΑΤΑ'!$B$5:$H$79,5,FALSE)</f>
        <v xml:space="preserve">427 / 298 / </v>
      </c>
      <c r="T24" s="238" t="str">
        <f>VLOOKUP(T21,'1-ΜΑΘΗΜΑΤΑ'!$B$5:$H$79,5,FALSE)</f>
        <v xml:space="preserve"> </v>
      </c>
      <c r="U24" s="238" t="str">
        <f>VLOOKUP(U21,'1-ΜΑΘΗΜΑΤΑ'!$B$5:$H$79,5,FALSE)</f>
        <v xml:space="preserve"> </v>
      </c>
      <c r="V24" s="238" t="str">
        <f>VLOOKUP(V21,'1-ΜΑΘΗΜΑΤΑ'!$B$5:$H$79,5,FALSE)</f>
        <v xml:space="preserve"> </v>
      </c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05"/>
      <c r="BN24" s="205"/>
      <c r="BO24" s="205"/>
      <c r="BP24" s="205"/>
    </row>
    <row r="25" spans="1:68" s="343" customFormat="1">
      <c r="A25" s="193">
        <f>COUNTA(C25:V25)</f>
        <v>6</v>
      </c>
      <c r="B25" s="198" t="s">
        <v>14</v>
      </c>
      <c r="C25" s="270"/>
      <c r="D25" s="270"/>
      <c r="E25" s="270"/>
      <c r="F25" s="289"/>
      <c r="G25" s="284" t="s">
        <v>39</v>
      </c>
      <c r="H25" s="238"/>
      <c r="I25" s="238" t="s">
        <v>39</v>
      </c>
      <c r="J25" s="238" t="s">
        <v>39</v>
      </c>
      <c r="K25" s="238"/>
      <c r="L25" s="238" t="s">
        <v>39</v>
      </c>
      <c r="M25" s="289"/>
      <c r="N25" s="289" t="s">
        <v>37</v>
      </c>
      <c r="O25" s="289"/>
      <c r="P25" s="284"/>
      <c r="Q25" s="289"/>
      <c r="R25" s="238"/>
      <c r="S25" s="238" t="s">
        <v>37</v>
      </c>
      <c r="T25" s="238"/>
      <c r="U25" s="238"/>
      <c r="V25" s="238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205"/>
      <c r="BN25" s="205"/>
      <c r="BO25" s="205"/>
      <c r="BP25" s="205"/>
    </row>
    <row r="26" spans="1:68" s="343" customFormat="1" ht="16.5" thickBot="1">
      <c r="A26" s="193"/>
      <c r="B26" s="199" t="s">
        <v>219</v>
      </c>
      <c r="C26" s="285" t="str">
        <f>IF(OR(C25="Δ1",C25="Δ2",C25="Δ3",C25="Δ4",C25="Δ5"),VLOOKUP(C25,'3-ΑΙΘΟΥΣΕΣ'!$Y$3:$Z$7,2,FALSE),"")</f>
        <v/>
      </c>
      <c r="D26" s="285" t="str">
        <f>IF(OR(D25="Δ1",D25="Δ2",D25="Δ3",D25="Δ4",D25="Δ5"),VLOOKUP(D25,'3-ΑΙΘΟΥΣΕΣ'!$Y$40:$Z$44,2,FALSE),"")</f>
        <v/>
      </c>
      <c r="E26" s="285" t="str">
        <f>IF(OR(E25="Δ1",E25="Δ2",E25="Δ3",E25="Δ4",E25="Δ5"),VLOOKUP(E25,'3-ΑΙΘΟΥΣΕΣ'!$Y$77:$Z$81,2,FALSE),"")</f>
        <v/>
      </c>
      <c r="F26" s="285" t="str">
        <f>IF(OR(F25="Δ1",F25="Δ2",F25="Δ3",F25="Δ4",F25="Δ5"),VLOOKUP(F25,'3-ΑΙΘΟΥΣΕΣ'!$Y$114:$Z$118,2,FALSE),"")</f>
        <v/>
      </c>
      <c r="G26" s="240" t="str">
        <f>IF(OR(G25="Δ1",G25="Δ2",G25="Δ3",G25="Δ4",G25="Δ5"),VLOOKUP(G25,'3-ΑΙΘΟΥΣΕΣ'!$Y$151:$Z$155,2,FALSE),"")</f>
        <v>ΚΑΜ,ΣΕΥΠ,</v>
      </c>
      <c r="H26" s="239" t="str">
        <f>IF(OR(H25="Δ1",H25="Δ2",H25="Δ3",H25="Δ4",H25="Δ5"),VLOOKUP(H25,'3-ΑΙΘΟΥΣΕΣ'!$Y$188:$Z$192,2,FALSE),"")</f>
        <v/>
      </c>
      <c r="I26" s="239" t="str">
        <f>IF(OR(I25="Δ1",I25="Δ2",I25="Δ3",I25="Δ4",I25="Δ5"),VLOOKUP(I25,'3-ΑΙΘΟΥΣΕΣ'!$Y$225:$Z$229,2,FALSE),"")</f>
        <v>Γ4,Γ5,Γ6,ΚΑΜ,ΣΕΥΠ,</v>
      </c>
      <c r="J26" s="239" t="str">
        <f>IF(OR(J25="Δ1",J25="Δ2",J25="Δ3",J25="Δ4",J25="Δ5"),VLOOKUP(J25,'3-ΑΙΘΟΥΣΕΣ'!$Y$262:$Z$266,2,FALSE),"")</f>
        <v>Γ4,Γ5,Γ6,ΚΑΜ,ΣΕΥΠ,</v>
      </c>
      <c r="K26" s="239" t="str">
        <f>IF(OR(K25="Δ1",K25="Δ2",K25="Δ3",K25="Δ4",K25="Δ5"),VLOOKUP(K25,'3-ΑΙΘΟΥΣΕΣ'!$Y$299:$Z$303,2,FALSE),"")</f>
        <v/>
      </c>
      <c r="L26" s="239" t="str">
        <f>IF(OR(L25="Δ1",L25="Δ2",L25="Δ3",L25="Δ4",L25="Δ5"),VLOOKUP(L25,'3-ΑΙΘΟΥΣΕΣ'!$Y$336:$Z$340,2,FALSE),"")</f>
        <v>Γ4,Γ5,Γ6,Γ7,ΚΑΜ,ΣΕΥΠ,</v>
      </c>
      <c r="M26" s="240" t="str">
        <f>IF(OR(M25="Δ1",M25="Δ2",M25="Δ3",M25="Δ4",M25="Δ5"),VLOOKUP(M25,'3-ΑΙΘΟΥΣΕΣ'!$Y$373:$Z$377,2,FALSE),"")</f>
        <v/>
      </c>
      <c r="N26" s="240" t="str">
        <f>IF(OR(N25="Δ1",N25="Δ2",N25="Δ3",N25="Δ4",N25="Δ5"),VLOOKUP(N25,'3-ΑΙΘΟΥΣΕΣ'!$Y$410:$Z$414,2,FALSE),"")</f>
        <v>Γ4,Γ5,Γ6,Γ7,B2,Κ28,</v>
      </c>
      <c r="O26" s="240" t="str">
        <f>IF(OR(O25="Δ1",O25="Δ2",O25="Δ3",O25="Δ4",O25="Δ5"),VLOOKUP(O25,'3-ΑΙΘΟΥΣΕΣ'!$Y$447:$Z$451,2,FALSE),"")</f>
        <v/>
      </c>
      <c r="P26" s="285" t="str">
        <f>IF(OR(P25="Δ1",P25="Δ2",P25="Δ3",P25="Δ4",P25="Δ5"),VLOOKUP(P25,'3-ΑΙΘΟΥΣΕΣ'!$Y$484:$Z$488,2,FALSE),"")</f>
        <v/>
      </c>
      <c r="Q26" s="285" t="str">
        <f>IF(OR(Q25="Δ1",Q25="Δ2",Q25="Δ3",Q25="Δ4",Q25="Δ5"),VLOOKUP(Q25,'3-ΑΙΘΟΥΣΕΣ'!$Y$521:$Z$525,2,FALSE),"")</f>
        <v/>
      </c>
      <c r="R26" s="239" t="str">
        <f>IF(OR(R25="Δ1",R25="Δ2",R25="Δ3",R25="Δ4",R25="Δ5"),VLOOKUP(R25,'3-ΑΙΘΟΥΣΕΣ'!$Y$558:$Z$562,2,FALSE),"")</f>
        <v/>
      </c>
      <c r="S26" s="239" t="str">
        <f>IF(OR(S25="Δ1",S25="Δ2",S25="Δ3",S25="Δ4",S25="Δ5"),VLOOKUP(S25,'3-ΑΙΘΟΥΣΕΣ'!$Y$595:$Z$599,2,FALSE),"")</f>
        <v>Γ4,Γ5,Γ6,Γ7,ΚΑΜ,ΣΕΥΠ,</v>
      </c>
      <c r="T26" s="239" t="str">
        <f>IF(OR(T25="Δ1",T25="Δ2",T25="Δ3",T25="Δ4",T25="Δ5"),VLOOKUP(T25,'3-ΑΙΘΟΥΣΕΣ'!$Y$632:$Z$636,2,FALSE),"")</f>
        <v/>
      </c>
      <c r="U26" s="239" t="str">
        <f>IF(OR(U25="Δ1",U25="Δ2",U25="Δ3",U25="Δ4",U25="Δ5"),VLOOKUP(U25,'3-ΑΙΘΟΥΣΕΣ'!$Y$669:$Z$673,2,FALSE),"")</f>
        <v/>
      </c>
      <c r="V26" s="239" t="str">
        <f>IF(OR(V25="Δ1",V25="Δ2",V25="Δ3",V25="Δ4",V25="Δ5"),VLOOKUP(V25,'3-ΑΙΘΟΥΣΕΣ'!$Y$706:$Z$710,2,FALSE),"")</f>
        <v/>
      </c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205"/>
      <c r="BN26" s="205"/>
      <c r="BO26" s="205"/>
      <c r="BP26" s="205"/>
    </row>
    <row r="27" spans="1:68" s="200" customFormat="1">
      <c r="A27" s="193"/>
      <c r="B27" s="248" t="s">
        <v>91</v>
      </c>
      <c r="C27" s="267" t="s">
        <v>0</v>
      </c>
      <c r="D27" s="291" t="s">
        <v>0</v>
      </c>
      <c r="E27" s="291" t="s">
        <v>0</v>
      </c>
      <c r="F27" s="246" t="s">
        <v>0</v>
      </c>
      <c r="G27" s="246" t="s">
        <v>268</v>
      </c>
      <c r="H27" s="246" t="s">
        <v>134</v>
      </c>
      <c r="I27" s="246" t="s">
        <v>136</v>
      </c>
      <c r="J27" s="246" t="s">
        <v>135</v>
      </c>
      <c r="K27" s="246" t="s">
        <v>0</v>
      </c>
      <c r="L27" s="246" t="s">
        <v>142</v>
      </c>
      <c r="M27" s="246" t="s">
        <v>0</v>
      </c>
      <c r="N27" s="246" t="s">
        <v>131</v>
      </c>
      <c r="O27" s="246" t="s">
        <v>144</v>
      </c>
      <c r="P27" s="246" t="s">
        <v>132</v>
      </c>
      <c r="Q27" s="346" t="s">
        <v>0</v>
      </c>
      <c r="R27" s="246" t="s">
        <v>141</v>
      </c>
      <c r="S27" s="246" t="s">
        <v>133</v>
      </c>
      <c r="T27" s="246" t="s">
        <v>139</v>
      </c>
      <c r="U27" s="246" t="s">
        <v>0</v>
      </c>
      <c r="V27" s="246" t="s">
        <v>0</v>
      </c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205"/>
      <c r="BN27" s="205"/>
      <c r="BO27" s="205"/>
      <c r="BP27" s="205"/>
    </row>
    <row r="28" spans="1:68" s="205" customFormat="1" ht="75.75" customHeight="1">
      <c r="A28" s="193"/>
      <c r="B28" s="249" t="s">
        <v>298</v>
      </c>
      <c r="C28" s="250" t="str">
        <f>VLOOKUP(C27,'1-ΜΑΘΗΜΑΤΑ'!$B$5:$H$79,2,FALSE)</f>
        <v xml:space="preserve"> </v>
      </c>
      <c r="D28" s="250" t="str">
        <f>VLOOKUP(D27,'1-ΜΑΘΗΜΑΤΑ'!$B$5:$H$79,2,FALSE)</f>
        <v xml:space="preserve"> </v>
      </c>
      <c r="E28" s="250" t="str">
        <f>VLOOKUP(E27,'1-ΜΑΘΗΜΑΤΑ'!$B$5:$H$79,2,FALSE)</f>
        <v xml:space="preserve"> </v>
      </c>
      <c r="F28" s="250" t="str">
        <f>VLOOKUP(F27,'1-ΜΑΘΗΜΑΤΑ'!$B$5:$H$79,2,FALSE)</f>
        <v xml:space="preserve"> </v>
      </c>
      <c r="G28" s="250" t="str">
        <f>VLOOKUP(G27,'1-ΜΑΘΗΜΑΤΑ'!$B$5:$H$79,2,FALSE)</f>
        <v>5ΔΛ-ΠΟΛΥΜΕΣΙΚΕΣ ΥΠΗΡΕΣΙΕΣ ΣΤΗΝ ΥΓΕΙΑ</v>
      </c>
      <c r="H28" s="250" t="str">
        <f>VLOOKUP(H27,'1-ΜΑΘΗΜΑΤΑ'!$B$5:$H$79,2,FALSE)</f>
        <v>5Δ-Αρχές Ψηφιακής Τηλεόρασης</v>
      </c>
      <c r="I28" s="250" t="str">
        <f>VLOOKUP(I27,'1-ΜΑΘΗΜΑΤΑ'!$B$5:$H$79,2,FALSE)</f>
        <v>5Λ-ΛΟΓΙΚΟΣ ΠΡΟΓΡΑΜΜΑΤΙΣΜΟΣ</v>
      </c>
      <c r="J28" s="250" t="str">
        <f>VLOOKUP(J27,'1-ΜΑΘΗΜΑΤΑ'!$B$5:$H$79,2,FALSE)</f>
        <v>5Λ-ΠΡΟΣΧ. ΑΝΤΙΚΕΙΜΕΝΟΣΤΡΑΦΗΣ &amp; ΕΥΕΛΙΚΤΟΣ ΠΡΟΓΡΑΜΜΑΤΙΣΜΟΣ</v>
      </c>
      <c r="K28" s="250" t="str">
        <f>VLOOKUP(K27,'1-ΜΑΘΗΜΑΤΑ'!$B$5:$H$79,2,FALSE)</f>
        <v xml:space="preserve"> </v>
      </c>
      <c r="L28" s="250" t="str">
        <f>VLOOKUP(L27,'1-ΜΑΘΗΜΑΤΑ'!$B$5:$H$79,2,FALSE)</f>
        <v>5Υ-ΑΝΑΓΝΩΡΙΣΗ ΠΡΟΤΥΠΩΝ</v>
      </c>
      <c r="M28" s="250" t="str">
        <f>VLOOKUP(M27,'1-ΜΑΘΗΜΑΤΑ'!$B$5:$H$79,2,FALSE)</f>
        <v xml:space="preserve"> </v>
      </c>
      <c r="N28" s="250" t="str">
        <f>VLOOKUP(N27,'1-ΜΑΘΗΜΑΤΑ'!$B$5:$H$79,2,FALSE)</f>
        <v>5Δ-ΔΟΜΕΣ ΜΕΤΑΔΟΣΗΣ</v>
      </c>
      <c r="O28" s="250" t="str">
        <f>VLOOKUP(O27,'1-ΜΑΘΗΜΑΤΑ'!$B$5:$H$79,2,FALSE)</f>
        <v>5Υ-ΕΙΣΑΓΩΓΗ ΣΤΗ ΡΟΜΠΟΤΙΚΗ</v>
      </c>
      <c r="P28" s="250" t="str">
        <f>VLOOKUP(P27,'1-ΜΑΘΗΜΑΤΑ'!$B$5:$H$79,2,FALSE)</f>
        <v>5Δ-ΤΕΧΝΟΛΟΓΙΑ ΠΟΛΥΜΕΣΩΝ</v>
      </c>
      <c r="Q28" s="250" t="str">
        <f>VLOOKUP(Q27,'1-ΜΑΘΗΜΑΤΑ'!$B$5:$H$79,2,FALSE)</f>
        <v xml:space="preserve"> </v>
      </c>
      <c r="R28" s="250" t="str">
        <f>VLOOKUP(R27,'1-ΜΑΘΗΜΑΤΑ'!$B$5:$H$79,2,FALSE)</f>
        <v>5Υ-ΨΗΦΙΑΚΗ ΕΠΕΞΕΡΓΑΣΙΑ ΕΙΚΟΝΑΣ</v>
      </c>
      <c r="S28" s="250" t="str">
        <f>VLOOKUP(S27,'1-ΜΑΘΗΜΑΤΑ'!$B$5:$H$79,2,FALSE)</f>
        <v>5Δ-ΔΟΡΥΦΟΡΙΚΕΣ ΕΠΙΚΟΙΝΩΝΙΕΣ</v>
      </c>
      <c r="T28" s="250" t="str">
        <f>VLOOKUP(T27,'1-ΜΑΘΗΜΑΤΑ'!$B$5:$H$79,2,FALSE)</f>
        <v>5Λ-ΟΠΤΙΚΟΠΟΙΗΣΗ ΔΕΔΟΜΕΝΩΝ/ ΠΛΗΡΟΦΟΡΙΩΝ</v>
      </c>
      <c r="U28" s="250" t="str">
        <f>VLOOKUP(U27,'1-ΜΑΘΗΜΑΤΑ'!$B$5:$H$79,2,FALSE)</f>
        <v xml:space="preserve"> </v>
      </c>
      <c r="V28" s="250" t="str">
        <f>VLOOKUP(V27,'1-ΜΑΘΗΜΑΤΑ'!$B$5:$H$79,2,FALSE)</f>
        <v xml:space="preserve"> </v>
      </c>
    </row>
    <row r="29" spans="1:68" s="205" customFormat="1">
      <c r="A29" s="193"/>
      <c r="B29" s="204" t="s">
        <v>2</v>
      </c>
      <c r="C29" s="289" t="str">
        <f>VLOOKUP(C27,'1-ΜΑΘΗΜΑΤΑ'!$B$5:$H$79,3,FALSE)</f>
        <v xml:space="preserve"> </v>
      </c>
      <c r="D29" s="289" t="str">
        <f>VLOOKUP(D27,'1-ΜΑΘΗΜΑΤΑ'!$B$5:$H$79,3,FALSE)</f>
        <v xml:space="preserve"> </v>
      </c>
      <c r="E29" s="289" t="str">
        <f>VLOOKUP(E27,'1-ΜΑΘΗΜΑΤΑ'!$B$5:$H$79,3,FALSE)</f>
        <v xml:space="preserve"> </v>
      </c>
      <c r="F29" s="289" t="str">
        <f>VLOOKUP(F27,'1-ΜΑΘΗΜΑΤΑ'!$B$5:$H$79,3,FALSE)</f>
        <v xml:space="preserve"> </v>
      </c>
      <c r="G29" s="289" t="str">
        <f>VLOOKUP(G27,'1-ΜΑΘΗΜΑΤΑ'!$B$5:$H$79,3,FALSE)</f>
        <v>ΣΠΑΝΑΚΗΣ</v>
      </c>
      <c r="H29" s="238" t="str">
        <f>VLOOKUP(H27,'1-ΜΑΘΗΜΑΤΑ'!$B$5:$H$79,3,FALSE)</f>
        <v>ΠΑΛΛΗΣ</v>
      </c>
      <c r="I29" s="238" t="str">
        <f>VLOOKUP(I27,'1-ΜΑΘΗΜΑΤΑ'!$B$5:$H$79,3,FALSE)</f>
        <v>ΜΑΡΑΚΑΚΗΣ</v>
      </c>
      <c r="J29" s="238" t="str">
        <f>VLOOKUP(J27,'1-ΜΑΘΗΜΑΤΑ'!$B$5:$H$79,3,FALSE)</f>
        <v>ΒΙΔΑΚΗΣ</v>
      </c>
      <c r="K29" s="238" t="str">
        <f>VLOOKUP(K27,'1-ΜΑΘΗΜΑΤΑ'!$B$5:$H$79,3,FALSE)</f>
        <v xml:space="preserve"> </v>
      </c>
      <c r="L29" s="238" t="str">
        <f>VLOOKUP(L27,'1-ΜΑΘΗΜΑΤΑ'!$B$5:$H$79,3,FALSE)</f>
        <v xml:space="preserve">ΠΑΠΑΔΟΥΡΑΚΗΣ </v>
      </c>
      <c r="M29" s="289" t="str">
        <f>VLOOKUP(M27,'1-ΜΑΘΗΜΑΤΑ'!$B$5:$H$79,3,FALSE)</f>
        <v xml:space="preserve"> </v>
      </c>
      <c r="N29" s="289" t="str">
        <f>VLOOKUP(N27,'1-ΜΑΘΗΜΑΤΑ'!$B$5:$H$79,3,FALSE)</f>
        <v>ΣΤΡΑΤΑΚΗΣ</v>
      </c>
      <c r="O29" s="327" t="str">
        <f>VLOOKUP(O27,'1-ΜΑΘΗΜΑΤΑ'!$B$5:$H$79,3,FALSE)</f>
        <v>ΦΑΣΟΥΛΑΣ</v>
      </c>
      <c r="P29" s="283" t="str">
        <f>VLOOKUP(P27,'1-ΜΑΘΗΜΑΤΑ'!$B$5:$H$79,3,FALSE)</f>
        <v>ΠΑΧΟΥΛΑΚΗΣ</v>
      </c>
      <c r="Q29" s="283" t="str">
        <f>VLOOKUP(Q27,'1-ΜΑΘΗΜΑΤΑ'!$B$5:$H$79,3,FALSE)</f>
        <v xml:space="preserve"> </v>
      </c>
      <c r="R29" s="238" t="str">
        <f>VLOOKUP(R27,'1-ΜΑΘΗΜΑΤΑ'!$B$5:$H$79,3,FALSE)</f>
        <v>ΑΙΒΑΛΗΣ</v>
      </c>
      <c r="S29" s="238" t="str">
        <f>VLOOKUP(S27,'1-ΜΑΘΗΜΑΤΑ'!$B$5:$H$79,3,FALSE)</f>
        <v>ΒΛΗΣΙΔΗΣ</v>
      </c>
      <c r="T29" s="238" t="str">
        <f>VLOOKUP(T27,'1-ΜΑΘΗΜΑΤΑ'!$B$5:$H$79,3,FALSE)</f>
        <v>ΑΙΒΑΛΗΣ</v>
      </c>
      <c r="U29" s="238" t="str">
        <f>VLOOKUP(U27,'1-ΜΑΘΗΜΑΤΑ'!$B$5:$H$79,3,FALSE)</f>
        <v xml:space="preserve"> </v>
      </c>
      <c r="V29" s="238" t="str">
        <f>VLOOKUP(V27,'1-ΜΑΘΗΜΑΤΑ'!$B$5:$H$79,3,FALSE)</f>
        <v xml:space="preserve"> </v>
      </c>
    </row>
    <row r="30" spans="1:68" s="343" customFormat="1">
      <c r="A30" s="193"/>
      <c r="B30" s="198" t="s">
        <v>216</v>
      </c>
      <c r="C30" s="289" t="str">
        <f>VLOOKUP(C27,'1-ΜΑΘΗΜΑΤΑ'!$B$5:$H$79,5,FALSE)</f>
        <v xml:space="preserve"> </v>
      </c>
      <c r="D30" s="289" t="str">
        <f>VLOOKUP(D27,'1-ΜΑΘΗΜΑΤΑ'!$B$5:$H$79,5,FALSE)</f>
        <v xml:space="preserve"> </v>
      </c>
      <c r="E30" s="289" t="str">
        <f>VLOOKUP(E27,'1-ΜΑΘΗΜΑΤΑ'!$B$5:$H$79,5,FALSE)</f>
        <v xml:space="preserve"> </v>
      </c>
      <c r="F30" s="289" t="str">
        <f>VLOOKUP(F27,'1-ΜΑΘΗΜΑΤΑ'!$B$5:$H$79,5,FALSE)</f>
        <v xml:space="preserve"> </v>
      </c>
      <c r="G30" s="289" t="str">
        <f>VLOOKUP(G27,'1-ΜΑΘΗΜΑΤΑ'!$B$5:$H$79,5,FALSE)</f>
        <v xml:space="preserve">73 / 51 / </v>
      </c>
      <c r="H30" s="238" t="str">
        <f>VLOOKUP(H27,'1-ΜΑΘΗΜΑΤΑ'!$B$5:$H$79,5,FALSE)</f>
        <v xml:space="preserve">124 / 86 / </v>
      </c>
      <c r="I30" s="238" t="str">
        <f>VLOOKUP(I27,'1-ΜΑΘΗΜΑΤΑ'!$B$5:$H$79,5,FALSE)</f>
        <v xml:space="preserve">66 / 46 / </v>
      </c>
      <c r="J30" s="238" t="str">
        <f>VLOOKUP(J27,'1-ΜΑΘΗΜΑΤΑ'!$B$5:$H$79,5,FALSE)</f>
        <v xml:space="preserve">38 / 26 / </v>
      </c>
      <c r="K30" s="238" t="str">
        <f>VLOOKUP(K27,'1-ΜΑΘΗΜΑΤΑ'!$B$5:$H$79,5,FALSE)</f>
        <v xml:space="preserve"> </v>
      </c>
      <c r="L30" s="238" t="str">
        <f>VLOOKUP(L27,'1-ΜΑΘΗΜΑΤΑ'!$B$5:$H$79,5,FALSE)</f>
        <v xml:space="preserve">84 / 58 / </v>
      </c>
      <c r="M30" s="289" t="str">
        <f>VLOOKUP(M27,'1-ΜΑΘΗΜΑΤΑ'!$B$5:$H$79,5,FALSE)</f>
        <v xml:space="preserve"> </v>
      </c>
      <c r="N30" s="289" t="str">
        <f>VLOOKUP(N27,'1-ΜΑΘΗΜΑΤΑ'!$B$5:$H$79,5,FALSE)</f>
        <v xml:space="preserve">83 / 58 / </v>
      </c>
      <c r="O30" s="289" t="str">
        <f>VLOOKUP(O27,'1-ΜΑΘΗΜΑΤΑ'!$B$5:$H$79,5,FALSE)</f>
        <v xml:space="preserve">100 / 70 / </v>
      </c>
      <c r="P30" s="283" t="str">
        <f>VLOOKUP(P27,'1-ΜΑΘΗΜΑΤΑ'!$B$5:$H$79,5,FALSE)</f>
        <v xml:space="preserve">73 / 51 / </v>
      </c>
      <c r="Q30" s="283" t="str">
        <f>VLOOKUP(Q27,'1-ΜΑΘΗΜΑΤΑ'!$B$5:$H$79,5,FALSE)</f>
        <v xml:space="preserve"> </v>
      </c>
      <c r="R30" s="238" t="str">
        <f>VLOOKUP(R27,'1-ΜΑΘΗΜΑΤΑ'!$B$5:$H$79,5,FALSE)</f>
        <v xml:space="preserve">113 / 79 / </v>
      </c>
      <c r="S30" s="238" t="str">
        <f>VLOOKUP(S27,'1-ΜΑΘΗΜΑΤΑ'!$B$5:$H$79,5,FALSE)</f>
        <v xml:space="preserve">77 / 53 / </v>
      </c>
      <c r="T30" s="238" t="str">
        <f>VLOOKUP(T27,'1-ΜΑΘΗΜΑΤΑ'!$B$5:$H$79,5,FALSE)</f>
        <v xml:space="preserve">53 / 37 / </v>
      </c>
      <c r="U30" s="238" t="str">
        <f>VLOOKUP(U27,'1-ΜΑΘΗΜΑΤΑ'!$B$5:$H$79,5,FALSE)</f>
        <v xml:space="preserve"> </v>
      </c>
      <c r="V30" s="238" t="str">
        <f>VLOOKUP(V27,'1-ΜΑΘΗΜΑΤΑ'!$B$5:$H$79,5,FALSE)</f>
        <v xml:space="preserve"> </v>
      </c>
      <c r="W30" s="205"/>
      <c r="X30" s="205"/>
      <c r="Y30" s="205"/>
      <c r="Z30" s="205"/>
      <c r="AA30" s="205"/>
      <c r="AB30" s="205"/>
      <c r="AC30" s="205"/>
      <c r="AD30" s="205"/>
      <c r="AE30" s="205"/>
      <c r="AF30" s="205"/>
      <c r="AG30" s="205"/>
      <c r="AH30" s="205"/>
      <c r="AI30" s="205"/>
      <c r="AJ30" s="205"/>
      <c r="AK30" s="205"/>
      <c r="AL30" s="205"/>
      <c r="AM30" s="205"/>
      <c r="AN30" s="205"/>
      <c r="AO30" s="205"/>
      <c r="AP30" s="205"/>
      <c r="AQ30" s="205"/>
      <c r="AR30" s="205"/>
      <c r="AS30" s="205"/>
      <c r="AT30" s="205"/>
      <c r="AU30" s="205"/>
      <c r="AV30" s="205"/>
      <c r="AW30" s="205"/>
      <c r="AX30" s="205"/>
      <c r="AY30" s="205"/>
      <c r="AZ30" s="205"/>
      <c r="BA30" s="205"/>
      <c r="BB30" s="205"/>
      <c r="BC30" s="205"/>
      <c r="BD30" s="205"/>
      <c r="BE30" s="205"/>
      <c r="BF30" s="205"/>
      <c r="BG30" s="205"/>
      <c r="BH30" s="205"/>
      <c r="BI30" s="205"/>
      <c r="BJ30" s="205"/>
      <c r="BK30" s="205"/>
      <c r="BL30" s="205"/>
      <c r="BM30" s="205"/>
      <c r="BN30" s="205"/>
      <c r="BO30" s="205"/>
      <c r="BP30" s="205"/>
    </row>
    <row r="31" spans="1:68" s="343" customFormat="1">
      <c r="A31" s="193">
        <f>COUNTA(C31:V31)</f>
        <v>11</v>
      </c>
      <c r="B31" s="198" t="s">
        <v>218</v>
      </c>
      <c r="C31" s="270"/>
      <c r="D31" s="270"/>
      <c r="E31" s="270"/>
      <c r="F31" s="289"/>
      <c r="G31" s="289" t="s">
        <v>40</v>
      </c>
      <c r="H31" s="238" t="s">
        <v>37</v>
      </c>
      <c r="I31" s="238" t="s">
        <v>32</v>
      </c>
      <c r="J31" s="238" t="s">
        <v>42</v>
      </c>
      <c r="K31" s="238"/>
      <c r="L31" s="238" t="s">
        <v>40</v>
      </c>
      <c r="M31" s="289"/>
      <c r="N31" s="289" t="s">
        <v>42</v>
      </c>
      <c r="O31" s="289" t="s">
        <v>39</v>
      </c>
      <c r="P31" s="283" t="s">
        <v>37</v>
      </c>
      <c r="Q31" s="283"/>
      <c r="R31" s="238" t="s">
        <v>37</v>
      </c>
      <c r="S31" s="238" t="s">
        <v>42</v>
      </c>
      <c r="T31" s="238" t="s">
        <v>32</v>
      </c>
      <c r="U31" s="238"/>
      <c r="V31" s="238"/>
      <c r="W31" s="205"/>
      <c r="X31" s="205"/>
      <c r="Y31" s="205"/>
      <c r="Z31" s="205"/>
      <c r="AA31" s="205"/>
      <c r="AB31" s="205"/>
      <c r="AC31" s="205"/>
      <c r="AD31" s="205"/>
      <c r="AE31" s="205"/>
      <c r="AF31" s="205"/>
      <c r="AG31" s="205"/>
      <c r="AH31" s="205"/>
      <c r="AI31" s="205"/>
      <c r="AJ31" s="205"/>
      <c r="AK31" s="205"/>
      <c r="AL31" s="205"/>
      <c r="AM31" s="205"/>
      <c r="AN31" s="205"/>
      <c r="AO31" s="205"/>
      <c r="AP31" s="205"/>
      <c r="AQ31" s="205"/>
      <c r="AR31" s="205"/>
      <c r="AS31" s="205"/>
      <c r="AT31" s="205"/>
      <c r="AU31" s="205"/>
      <c r="AV31" s="205"/>
      <c r="AW31" s="205"/>
      <c r="AX31" s="205"/>
      <c r="AY31" s="205"/>
      <c r="AZ31" s="205"/>
      <c r="BA31" s="205"/>
      <c r="BB31" s="205"/>
      <c r="BC31" s="205"/>
      <c r="BD31" s="205"/>
      <c r="BE31" s="205"/>
      <c r="BF31" s="205"/>
      <c r="BG31" s="205"/>
      <c r="BH31" s="205"/>
      <c r="BI31" s="205"/>
      <c r="BJ31" s="205"/>
      <c r="BK31" s="205"/>
      <c r="BL31" s="205"/>
      <c r="BM31" s="205"/>
      <c r="BN31" s="205"/>
      <c r="BO31" s="205"/>
      <c r="BP31" s="205"/>
    </row>
    <row r="32" spans="1:68" s="343" customFormat="1" ht="16.5" thickBot="1">
      <c r="A32" s="193"/>
      <c r="B32" s="199" t="s">
        <v>219</v>
      </c>
      <c r="C32" s="285" t="str">
        <f>IF(OR(C31="Δ1",C31="Δ2",C31="Δ3",C31="Δ4",C31="Δ5"),VLOOKUP(C31,'3-ΑΙΘΟΥΣΕΣ'!$Y$3:$Z$7,2,FALSE),"")</f>
        <v/>
      </c>
      <c r="D32" s="285" t="str">
        <f>IF(OR(D31="Δ1",D31="Δ2",D31="Δ3",D31="Δ4",D31="Δ5"),VLOOKUP(D31,'3-ΑΙΘΟΥΣΕΣ'!$Y$40:$Z$44,2,FALSE),"")</f>
        <v/>
      </c>
      <c r="E32" s="285" t="str">
        <f>IF(OR(E31="Δ1",E31="Δ2",E31="Δ3",E31="Δ4",E31="Δ5"),VLOOKUP(E31,'3-ΑΙΘΟΥΣΕΣ'!$Y$77:$Z$81,2,FALSE),"")</f>
        <v/>
      </c>
      <c r="F32" s="285" t="str">
        <f>IF(OR(F31="Δ1",F31="Δ2",F31="Δ3",F31="Δ4",F31="Δ5"),VLOOKUP(F31,'3-ΑΙΘΟΥΣΕΣ'!$Y$114:$Z$118,2,FALSE),"")</f>
        <v/>
      </c>
      <c r="G32" s="240" t="str">
        <f>IF(OR(G31="Δ1",G31="Δ2",G31="Δ3",G31="Δ4",G31="Δ5"),VLOOKUP(G31,'3-ΑΙΘΟΥΣΕΣ'!$Y$151:$Z$155,2,FALSE),"")</f>
        <v>ΚΑΜ,</v>
      </c>
      <c r="H32" s="239" t="str">
        <f>IF(OR(H31="Δ1",H31="Δ2",H31="Δ3",H31="Δ4",H31="Δ5"),VLOOKUP(H31,'3-ΑΙΘΟΥΣΕΣ'!$Y$188:$Z$192,2,FALSE),"")</f>
        <v>Γ6,Γ7,</v>
      </c>
      <c r="I32" s="239" t="str">
        <f>IF(OR(I31="Δ1",I31="Δ2",I31="Δ3",I31="Δ4",I31="Δ5"),VLOOKUP(I31,'3-ΑΙΘΟΥΣΕΣ'!$Y$225:$Z$229,2,FALSE),"")</f>
        <v>ΚΑΜ,</v>
      </c>
      <c r="J32" s="239" t="str">
        <f>IF(OR(J31="Δ1",J31="Δ2",J31="Δ3",J31="Δ4",J31="Δ5"),VLOOKUP(J31,'3-ΑΙΘΟΥΣΕΣ'!$Y$262:$Z$266,2,FALSE),"")</f>
        <v>Γ1,</v>
      </c>
      <c r="K32" s="239" t="str">
        <f>IF(OR(K31="Δ1",K31="Δ2",K31="Δ3",K31="Δ4",K31="Δ5"),VLOOKUP(K31,'3-ΑΙΘΟΥΣΕΣ'!$Y$299:$Z$303,2,FALSE),"")</f>
        <v/>
      </c>
      <c r="L32" s="239" t="str">
        <f>IF(OR(L31="Δ1",L31="Δ2",L31="Δ3",L31="Δ4",L31="Δ5"),VLOOKUP(L31,'3-ΑΙΘΟΥΣΕΣ'!$Y$336:$Z$340,2,FALSE),"")</f>
        <v>ΚΑΜ,</v>
      </c>
      <c r="M32" s="240" t="str">
        <f>IF(OR(M31="Δ1",M31="Δ2",M31="Δ3",M31="Δ4",M31="Δ5"),VLOOKUP(M31,'3-ΑΙΘΟΥΣΕΣ'!$Y$373:$Z$377,2,FALSE),"")</f>
        <v/>
      </c>
      <c r="N32" s="240" t="str">
        <f>IF(OR(N31="Δ1",N31="Δ2",N31="Δ3",N31="Δ4",N31="Δ5"),VLOOKUP(N31,'3-ΑΙΘΟΥΣΕΣ'!$Y$410:$Z$414,2,FALSE),"")</f>
        <v>ΚΑΜ,</v>
      </c>
      <c r="O32" s="240" t="str">
        <f>IF(OR(O31="Δ1",O31="Δ2",O31="Δ3",O31="Δ4",O31="Δ5"),VLOOKUP(O31,'3-ΑΙΘΟΥΣΕΣ'!$Y$447:$Z$451,2,FALSE),"")</f>
        <v>Κ28,</v>
      </c>
      <c r="P32" s="285" t="str">
        <f>IF(OR(P31="Δ1",P31="Δ2",P31="Δ3",P31="Δ4",P31="Δ5"),VLOOKUP(P31,'3-ΑΙΘΟΥΣΕΣ'!$Y$484:$Z$488,2,FALSE),"")</f>
        <v>ΚΑΜ,</v>
      </c>
      <c r="Q32" s="285" t="str">
        <f>IF(OR(Q31="Δ1",Q31="Δ2",Q31="Δ3",Q31="Δ4",Q31="Δ5"),VLOOKUP(Q31,'3-ΑΙΘΟΥΣΕΣ'!$Y$521:$Z$525,2,FALSE),"")</f>
        <v/>
      </c>
      <c r="R32" s="239" t="str">
        <f>IF(OR(R31="Δ1",R31="Δ2",R31="Δ3",R31="Δ4",R31="Δ5"),VLOOKUP(R31,'3-ΑΙΘΟΥΣΕΣ'!$Y$558:$Z$562,2,FALSE),"")</f>
        <v>B4,ΚΑΜ,</v>
      </c>
      <c r="S32" s="239" t="str">
        <f>IF(OR(S31="Δ1",S31="Δ2",S31="Δ3",S31="Δ4",S31="Δ5"),VLOOKUP(S31,'3-ΑΙΘΟΥΣΕΣ'!$Y$595:$Z$599,2,FALSE),"")</f>
        <v>ΚΑΜ,</v>
      </c>
      <c r="T32" s="239" t="str">
        <f>IF(OR(T31="Δ1",T31="Δ2",T31="Δ3",T31="Δ4",T31="Δ5"),VLOOKUP(T31,'3-ΑΙΘΟΥΣΕΣ'!$Y$632:$Z$636,2,FALSE),"")</f>
        <v>Γ7,</v>
      </c>
      <c r="U32" s="239" t="str">
        <f>IF(OR(U31="Δ1",U31="Δ2",U31="Δ3",U31="Δ4",U31="Δ5"),VLOOKUP(U31,'3-ΑΙΘΟΥΣΕΣ'!$Y$669:$Z$673,2,FALSE),"")</f>
        <v/>
      </c>
      <c r="V32" s="239" t="str">
        <f>IF(OR(V31="Δ1",V31="Δ2",V31="Δ3",V31="Δ4",V31="Δ5"),VLOOKUP(V31,'3-ΑΙΘΟΥΣΕΣ'!$Y$706:$Z$710,2,FALSE),"")</f>
        <v/>
      </c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  <c r="BI32" s="205"/>
      <c r="BJ32" s="205"/>
      <c r="BK32" s="205"/>
      <c r="BL32" s="205"/>
      <c r="BM32" s="205"/>
      <c r="BN32" s="205"/>
      <c r="BO32" s="205"/>
      <c r="BP32" s="205"/>
    </row>
    <row r="33" spans="1:68" s="200" customFormat="1">
      <c r="A33" s="193"/>
      <c r="B33" s="255" t="s">
        <v>91</v>
      </c>
      <c r="C33" s="269" t="s">
        <v>0</v>
      </c>
      <c r="D33" s="293" t="s">
        <v>0</v>
      </c>
      <c r="E33" s="293" t="s">
        <v>0</v>
      </c>
      <c r="F33" s="254" t="s">
        <v>162</v>
      </c>
      <c r="G33" s="254" t="s">
        <v>0</v>
      </c>
      <c r="H33" s="254" t="s">
        <v>173</v>
      </c>
      <c r="I33" s="254" t="s">
        <v>157</v>
      </c>
      <c r="J33" s="254" t="s">
        <v>158</v>
      </c>
      <c r="K33" s="254" t="s">
        <v>160</v>
      </c>
      <c r="L33" s="254" t="s">
        <v>284</v>
      </c>
      <c r="M33" s="254" t="s">
        <v>165</v>
      </c>
      <c r="N33" s="254" t="s">
        <v>163</v>
      </c>
      <c r="O33" s="254" t="s">
        <v>159</v>
      </c>
      <c r="P33" s="254" t="s">
        <v>282</v>
      </c>
      <c r="Q33" s="254" t="s">
        <v>283</v>
      </c>
      <c r="R33" s="254" t="s">
        <v>156</v>
      </c>
      <c r="S33" s="254" t="s">
        <v>174</v>
      </c>
      <c r="T33" s="254" t="s">
        <v>0</v>
      </c>
      <c r="U33" s="254" t="s">
        <v>0</v>
      </c>
      <c r="V33" s="254" t="s">
        <v>0</v>
      </c>
      <c r="W33" s="205"/>
      <c r="X33" s="205"/>
      <c r="Y33" s="205"/>
      <c r="Z33" s="205"/>
      <c r="AA33" s="205"/>
      <c r="AB33" s="205"/>
      <c r="AC33" s="205"/>
      <c r="AD33" s="205"/>
      <c r="AE33" s="205"/>
      <c r="AF33" s="205"/>
      <c r="AG33" s="205"/>
      <c r="AH33" s="205"/>
      <c r="AI33" s="205"/>
      <c r="AJ33" s="205"/>
      <c r="AK33" s="205"/>
      <c r="AL33" s="205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5"/>
      <c r="AZ33" s="205"/>
      <c r="BA33" s="205"/>
      <c r="BB33" s="205"/>
      <c r="BC33" s="205"/>
      <c r="BD33" s="205"/>
      <c r="BE33" s="205"/>
      <c r="BF33" s="205"/>
      <c r="BG33" s="205"/>
      <c r="BH33" s="205"/>
      <c r="BI33" s="205"/>
      <c r="BJ33" s="205"/>
      <c r="BK33" s="205"/>
      <c r="BL33" s="205"/>
      <c r="BM33" s="205"/>
      <c r="BN33" s="205"/>
      <c r="BO33" s="205"/>
      <c r="BP33" s="205"/>
    </row>
    <row r="34" spans="1:68" s="205" customFormat="1" ht="77.25" customHeight="1">
      <c r="A34" s="193"/>
      <c r="B34" s="256" t="s">
        <v>299</v>
      </c>
      <c r="C34" s="288" t="str">
        <f>VLOOKUP(C33,'1-ΜΑΘΗΜΑΤΑ'!$B$5:$H$79,2,FALSE)</f>
        <v xml:space="preserve"> </v>
      </c>
      <c r="D34" s="288" t="str">
        <f>VLOOKUP(D33,'1-ΜΑΘΗΜΑΤΑ'!$B$5:$H$79,2,FALSE)</f>
        <v xml:space="preserve"> </v>
      </c>
      <c r="E34" s="288" t="str">
        <f>VLOOKUP(E33,'1-ΜΑΘΗΜΑΤΑ'!$B$5:$H$79,2,FALSE)</f>
        <v xml:space="preserve"> </v>
      </c>
      <c r="F34" s="288" t="str">
        <f>VLOOKUP(F33,'1-ΜΑΘΗΜΑΤΑ'!$B$5:$H$79,2,FALSE)</f>
        <v xml:space="preserve">6Υ-ΤΕΧΝΗΤΑ ΝΕΥΡΩΝΙΚΑ ΔΙΚΤΥΑ </v>
      </c>
      <c r="G34" s="288" t="str">
        <f>VLOOKUP(G33,'1-ΜΑΘΗΜΑΤΑ'!$B$5:$H$79,2,FALSE)</f>
        <v xml:space="preserve"> </v>
      </c>
      <c r="H34" s="288" t="str">
        <f>VLOOKUP(H33,'1-ΜΑΘΗΜΑΤΑ'!$B$5:$H$79,2,FALSE)</f>
        <v>6Δ-ΑΣΥΡΜΑΤΑ ΔΙΚΤΥΑ</v>
      </c>
      <c r="I34" s="288" t="str">
        <f>VLOOKUP(I33,'1-ΜΑΘΗΜΑΤΑ'!$B$5:$H$79,2,FALSE)</f>
        <v>6Λ-ΤΕΧΝΗΤΗ ΝΟΗΜΟΣΥΝΗ</v>
      </c>
      <c r="J34" s="288" t="str">
        <f>VLOOKUP(J33,'1-ΜΑΘΗΜΑΤΑ'!$B$5:$H$79,2,FALSE)</f>
        <v>6Λ-ΔΙΑΧΕΙΡΙΣΗ ΕΡΓΩΝ ΠΛΗΡΟΦΟΡΙΚΗΣ</v>
      </c>
      <c r="K34" s="288" t="str">
        <f>VLOOKUP(K33,'1-ΜΑΘΗΜΑΤΑ'!$B$5:$H$79,2,FALSE)</f>
        <v>6Λ-ΣΥΣΤΗΜΑΤΑ ΑΞΙΟΛΟΓΙΣΗΣ ΔΙΑΔΙΚΤΥΑΚΩΝ ΕΦΑΡΜΟΓΩΝ</v>
      </c>
      <c r="L34" s="288" t="str">
        <f>VLOOKUP(L33,'1-ΜΑΘΗΜΑΤΑ'!$B$5:$H$79,2,FALSE)</f>
        <v>6Υ-ΑΡΧΙΤΕΚΤΟΝΙΚΗ ΜΕ ΠΡΟΓΡΑΜΜΑΤΙΖΟΜΕΝΗ ΛΟΓΙΚΗ FPGAs</v>
      </c>
      <c r="M34" s="288" t="str">
        <f>VLOOKUP(M33,'1-ΜΑΘΗΜΑΤΑ'!$B$5:$H$79,2,FALSE)</f>
        <v>6Δ-ΔΙΚΤΥΑ ΥΠΟΛΟΓΙΣΤΩΝ ΙΙ</v>
      </c>
      <c r="N34" s="288" t="str">
        <f>VLOOKUP(N33,'1-ΜΑΘΗΜΑΤΑ'!$B$5:$H$79,2,FALSE)</f>
        <v>6Υ-ΛΟΓΙΣΜΙΚΟ ΜΙΚΡΟΥΠΟΛΟΓΙΣΤΩΝ/ ΕΝΣΩΜΑΤΩΜΕΝΩΝ ΣΥΣΤΗΜΑΤΩΝ</v>
      </c>
      <c r="O34" s="288" t="str">
        <f>VLOOKUP(O33,'1-ΜΑΘΗΜΑΤΑ'!$B$5:$H$79,2,FALSE)</f>
        <v>6Λ-ΒΙΟΠΛΗΡΟΦΟΡΙΚΗ ΚΑΙ ΠΡΟΣΟΜΟΙΩΣΗ ΦΥΣΙΟΛΟΓΙΚΩΝ ΣΥΣΤΗΜΑΤΩΝ</v>
      </c>
      <c r="P34" s="288" t="str">
        <f>VLOOKUP(P33,'1-ΜΑΘΗΜΑΤΑ'!$B$5:$H$79,2,FALSE)</f>
        <v>6ΔΥ-ΤΕΧΝΟΛΟΓΙΑ ΠΑΙΓΝΙΩΝ</v>
      </c>
      <c r="Q34" s="288" t="str">
        <f>VLOOKUP(Q33,'1-ΜΑΘΗΜΑΤΑ'!$B$5:$H$79,2,FALSE)</f>
        <v>6ΔΥ-ΠΑΡΑΛΛΗΛΗ ΕΠΕΞΕΡΓΑΣΙΑ-ΠΑΡΑΛΛΗΛΑ ΣΥΣΤΗΜΑΤΑ</v>
      </c>
      <c r="R34" s="288" t="str">
        <f>VLOOKUP(R33,'1-ΜΑΘΗΜΑΤΑ'!$B$5:$H$79,2,FALSE)</f>
        <v>6Λ-ΠΡΟΗΓΜΕΝΑ ΘΕΜΑΤΑ ΒΑΣΕΩΝ ΔΕΔΟΜΕΝΩΝ</v>
      </c>
      <c r="S34" s="288" t="str">
        <f>VLOOKUP(S33,'1-ΜΑΘΗΜΑΤΑ'!$B$5:$H$79,2,FALSE)</f>
        <v>6Δ-ΑΝΑΠΤΥΞΗ ΕΦΑΡΜΟΓΩΝ ΠΟΛΥΜΕΣΩΝ</v>
      </c>
      <c r="T34" s="288" t="str">
        <f>VLOOKUP(T33,'1-ΜΑΘΗΜΑΤΑ'!$B$5:$H$79,2,FALSE)</f>
        <v xml:space="preserve"> </v>
      </c>
      <c r="U34" s="288" t="str">
        <f>VLOOKUP(U33,'1-ΜΑΘΗΜΑΤΑ'!$B$5:$H$79,2,FALSE)</f>
        <v xml:space="preserve"> </v>
      </c>
      <c r="V34" s="288" t="str">
        <f>VLOOKUP(V33,'1-ΜΑΘΗΜΑΤΑ'!$B$5:$H$79,2,FALSE)</f>
        <v xml:space="preserve"> </v>
      </c>
    </row>
    <row r="35" spans="1:68" s="205" customFormat="1">
      <c r="A35" s="193"/>
      <c r="B35" s="197" t="s">
        <v>2</v>
      </c>
      <c r="C35" s="289" t="str">
        <f>VLOOKUP(C33,'1-ΜΑΘΗΜΑΤΑ'!$B$5:$H$79,3,FALSE)</f>
        <v xml:space="preserve"> </v>
      </c>
      <c r="D35" s="289" t="str">
        <f>VLOOKUP(D33,'1-ΜΑΘΗΜΑΤΑ'!$B$5:$H$79,3,FALSE)</f>
        <v xml:space="preserve"> </v>
      </c>
      <c r="E35" s="289" t="str">
        <f>VLOOKUP(E33,'1-ΜΑΘΗΜΑΤΑ'!$B$5:$H$79,3,FALSE)</f>
        <v xml:space="preserve"> </v>
      </c>
      <c r="F35" s="289" t="str">
        <f>VLOOKUP(F33,'1-ΜΑΘΗΜΑΤΑ'!$B$5:$H$79,3,FALSE)</f>
        <v>ΠΑΠΑΔΟΥΡΑΚΗΣ</v>
      </c>
      <c r="G35" s="289" t="str">
        <f>VLOOKUP(G33,'1-ΜΑΘΗΜΑΤΑ'!$B$5:$H$79,3,FALSE)</f>
        <v xml:space="preserve"> </v>
      </c>
      <c r="H35" s="238" t="str">
        <f>VLOOKUP(H33,'1-ΜΑΘΗΜΑΤΑ'!$B$5:$H$79,3,FALSE)</f>
        <v xml:space="preserve">ΠΑΛΛΗΣ </v>
      </c>
      <c r="I35" s="238" t="str">
        <f>VLOOKUP(I33,'1-ΜΑΘΗΜΑΤΑ'!$B$5:$H$79,3,FALSE)</f>
        <v>ΜΑΡΑΚΑΚΗΣ</v>
      </c>
      <c r="J35" s="238" t="str">
        <f>VLOOKUP(J33,'1-ΜΑΘΗΜΑΤΑ'!$B$5:$H$79,3,FALSE)</f>
        <v>ΤΣΙΚΝΑΚΗΣ</v>
      </c>
      <c r="K35" s="238" t="str">
        <f>VLOOKUP(K33,'1-ΜΑΘΗΜΑΤΑ'!$B$5:$H$79,3,FALSE)</f>
        <v>ΑΙΒΑΛΗΣ</v>
      </c>
      <c r="L35" s="238" t="str">
        <f>VLOOKUP(L33,'1-ΜΑΘΗΜΑΤΑ'!$B$5:$H$79,3,FALSE)</f>
        <v>ΚΟΡΝΑΡΟΣ</v>
      </c>
      <c r="M35" s="289" t="str">
        <f>VLOOKUP(M33,'1-ΜΑΘΗΜΑΤΑ'!$B$5:$H$79,3,FALSE)</f>
        <v>ΠΑΠΑΔΑΚΗΣ ΧΑΡ</v>
      </c>
      <c r="N35" s="289" t="str">
        <f>VLOOKUP(N33,'1-ΜΑΘΗΜΑΤΑ'!$B$5:$H$79,3,FALSE)</f>
        <v xml:space="preserve">ΓΡΑΜΜΑΤΙΚΑΚΗΣ </v>
      </c>
      <c r="O35" s="289" t="str">
        <f>VLOOKUP(O33,'1-ΜΑΘΗΜΑΤΑ'!$B$5:$H$79,3,FALSE)</f>
        <v>ΜΑΡΙΑΣ</v>
      </c>
      <c r="P35" s="283" t="str">
        <f>VLOOKUP(P33,'1-ΜΑΘΗΜΑΤΑ'!$B$5:$H$79,3,FALSE)</f>
        <v>ΠΑΧΟΥΛΑΚΗΣ</v>
      </c>
      <c r="Q35" s="283" t="str">
        <f>VLOOKUP(Q33,'1-ΜΑΘΗΜΑΤΑ'!$B$5:$H$79,3,FALSE)</f>
        <v>ΠΑΠΑΔΑΚΗΣ ΧΑΡ</v>
      </c>
      <c r="R35" s="238" t="str">
        <f>VLOOKUP(R33,'1-ΜΑΘΗΜΑΤΑ'!$B$5:$H$79,3,FALSE)</f>
        <v>ΑΚΟΥΜΙΑΝΑΚΗΣ</v>
      </c>
      <c r="S35" s="238" t="str">
        <f>VLOOKUP(S33,'1-ΜΑΘΗΜΑΤΑ'!$B$5:$H$79,3,FALSE)</f>
        <v>ΜΑΛΑΜΟΣ</v>
      </c>
      <c r="T35" s="238" t="str">
        <f>VLOOKUP(T33,'1-ΜΑΘΗΜΑΤΑ'!$B$5:$H$79,3,FALSE)</f>
        <v xml:space="preserve"> </v>
      </c>
      <c r="U35" s="238" t="str">
        <f>VLOOKUP(U33,'1-ΜΑΘΗΜΑΤΑ'!$B$5:$H$79,3,FALSE)</f>
        <v xml:space="preserve"> </v>
      </c>
      <c r="V35" s="238" t="str">
        <f>VLOOKUP(V33,'1-ΜΑΘΗΜΑΤΑ'!$B$5:$H$79,3,FALSE)</f>
        <v xml:space="preserve"> </v>
      </c>
    </row>
    <row r="36" spans="1:68" s="343" customFormat="1">
      <c r="A36" s="193"/>
      <c r="B36" s="198" t="s">
        <v>216</v>
      </c>
      <c r="C36" s="289" t="str">
        <f>VLOOKUP(C33,'1-ΜΑΘΗΜΑΤΑ'!$B$5:$H$79,5,FALSE)</f>
        <v xml:space="preserve"> </v>
      </c>
      <c r="D36" s="289" t="str">
        <f>VLOOKUP(D33,'1-ΜΑΘΗΜΑΤΑ'!$B$5:$H$79,5,FALSE)</f>
        <v xml:space="preserve"> </v>
      </c>
      <c r="E36" s="289" t="str">
        <f>VLOOKUP(E33,'1-ΜΑΘΗΜΑΤΑ'!$B$5:$H$79,5,FALSE)</f>
        <v xml:space="preserve"> </v>
      </c>
      <c r="F36" s="289" t="str">
        <f>VLOOKUP(F33,'1-ΜΑΘΗΜΑΤΑ'!$B$5:$H$79,5,FALSE)</f>
        <v xml:space="preserve">68 / 47 / </v>
      </c>
      <c r="G36" s="289" t="str">
        <f>VLOOKUP(G33,'1-ΜΑΘΗΜΑΤΑ'!$B$5:$H$79,5,FALSE)</f>
        <v xml:space="preserve"> </v>
      </c>
      <c r="H36" s="238" t="str">
        <f>VLOOKUP(H33,'1-ΜΑΘΗΜΑΤΑ'!$B$5:$H$79,5,FALSE)</f>
        <v xml:space="preserve">125 / 87 / </v>
      </c>
      <c r="I36" s="238" t="str">
        <f>VLOOKUP(I33,'1-ΜΑΘΗΜΑΤΑ'!$B$5:$H$79,5,FALSE)</f>
        <v xml:space="preserve">46 / 32 / </v>
      </c>
      <c r="J36" s="238" t="str">
        <f>VLOOKUP(J33,'1-ΜΑΘΗΜΑΤΑ'!$B$5:$H$79,5,FALSE)</f>
        <v xml:space="preserve">89 / 62 / </v>
      </c>
      <c r="K36" s="238" t="str">
        <f>VLOOKUP(K33,'1-ΜΑΘΗΜΑΤΑ'!$B$5:$H$79,5,FALSE)</f>
        <v xml:space="preserve">139 / 97 / </v>
      </c>
      <c r="L36" s="238" t="str">
        <f>VLOOKUP(L33,'1-ΜΑΘΗΜΑΤΑ'!$B$5:$H$79,5,FALSE)</f>
        <v xml:space="preserve">56 / 39 / </v>
      </c>
      <c r="M36" s="289" t="str">
        <f>VLOOKUP(M33,'1-ΜΑΘΗΜΑΤΑ'!$B$5:$H$79,5,FALSE)</f>
        <v xml:space="preserve">74 / 51 / </v>
      </c>
      <c r="N36" s="289" t="str">
        <f>VLOOKUP(N33,'1-ΜΑΘΗΜΑΤΑ'!$B$5:$H$79,5,FALSE)</f>
        <v xml:space="preserve">12 / 8 / </v>
      </c>
      <c r="O36" s="289" t="str">
        <f>VLOOKUP(O33,'1-ΜΑΘΗΜΑΤΑ'!$B$5:$H$79,5,FALSE)</f>
        <v xml:space="preserve">25 / 17 / </v>
      </c>
      <c r="P36" s="284" t="str">
        <f>VLOOKUP(P33,'1-ΜΑΘΗΜΑΤΑ'!$B$5:$H$79,5,FALSE)</f>
        <v xml:space="preserve">146 / 102 / </v>
      </c>
      <c r="Q36" s="284" t="str">
        <f>VLOOKUP(Q33,'1-ΜΑΘΗΜΑΤΑ'!$B$5:$H$79,5,FALSE)</f>
        <v xml:space="preserve">26 / 18 / </v>
      </c>
      <c r="R36" s="238" t="str">
        <f>VLOOKUP(R33,'1-ΜΑΘΗΜΑΤΑ'!$B$5:$H$79,5,FALSE)</f>
        <v xml:space="preserve">56 / 39 / </v>
      </c>
      <c r="S36" s="238" t="str">
        <f>VLOOKUP(S33,'1-ΜΑΘΗΜΑΤΑ'!$B$5:$H$79,5,FALSE)</f>
        <v xml:space="preserve">56 / 39 / </v>
      </c>
      <c r="T36" s="238" t="str">
        <f>VLOOKUP(T33,'1-ΜΑΘΗΜΑΤΑ'!$B$5:$H$79,5,FALSE)</f>
        <v xml:space="preserve"> </v>
      </c>
      <c r="U36" s="238" t="str">
        <f>VLOOKUP(U33,'1-ΜΑΘΗΜΑΤΑ'!$B$5:$H$79,5,FALSE)</f>
        <v xml:space="preserve"> </v>
      </c>
      <c r="V36" s="238" t="str">
        <f>VLOOKUP(V33,'1-ΜΑΘΗΜΑΤΑ'!$B$5:$H$79,5,FALSE)</f>
        <v xml:space="preserve"> </v>
      </c>
      <c r="W36" s="205"/>
      <c r="X36" s="205"/>
      <c r="Y36" s="205"/>
      <c r="Z36" s="205"/>
      <c r="AA36" s="205"/>
      <c r="AB36" s="205"/>
      <c r="AC36" s="205"/>
      <c r="AD36" s="205"/>
      <c r="AE36" s="205"/>
      <c r="AF36" s="205"/>
      <c r="AG36" s="205"/>
      <c r="AH36" s="205"/>
      <c r="AI36" s="205"/>
      <c r="AJ36" s="205"/>
      <c r="AK36" s="205"/>
      <c r="AL36" s="205"/>
      <c r="AM36" s="205"/>
      <c r="AN36" s="205"/>
      <c r="AO36" s="205"/>
      <c r="AP36" s="205"/>
      <c r="AQ36" s="205"/>
      <c r="AR36" s="205"/>
      <c r="AS36" s="205"/>
      <c r="AT36" s="205"/>
      <c r="AU36" s="205"/>
      <c r="AV36" s="205"/>
      <c r="AW36" s="205"/>
      <c r="AX36" s="205"/>
      <c r="AY36" s="205"/>
      <c r="AZ36" s="205"/>
      <c r="BA36" s="205"/>
      <c r="BB36" s="205"/>
      <c r="BC36" s="205"/>
      <c r="BD36" s="205"/>
      <c r="BE36" s="205"/>
      <c r="BF36" s="205"/>
      <c r="BG36" s="205"/>
      <c r="BH36" s="205"/>
      <c r="BI36" s="205"/>
      <c r="BJ36" s="205"/>
      <c r="BK36" s="205"/>
      <c r="BL36" s="205"/>
      <c r="BM36" s="205"/>
      <c r="BN36" s="205"/>
      <c r="BO36" s="205"/>
      <c r="BP36" s="205"/>
    </row>
    <row r="37" spans="1:68" s="343" customFormat="1">
      <c r="A37" s="193">
        <f>COUNTA(C37:V37)</f>
        <v>13</v>
      </c>
      <c r="B37" s="198" t="s">
        <v>218</v>
      </c>
      <c r="C37" s="270"/>
      <c r="D37" s="270"/>
      <c r="E37" s="270"/>
      <c r="F37" s="289" t="s">
        <v>40</v>
      </c>
      <c r="G37" s="289"/>
      <c r="H37" s="238" t="s">
        <v>39</v>
      </c>
      <c r="I37" s="238" t="s">
        <v>42</v>
      </c>
      <c r="J37" s="238" t="s">
        <v>32</v>
      </c>
      <c r="K37" s="238" t="s">
        <v>37</v>
      </c>
      <c r="L37" s="238" t="s">
        <v>32</v>
      </c>
      <c r="M37" s="289" t="s">
        <v>42</v>
      </c>
      <c r="N37" s="289" t="s">
        <v>40</v>
      </c>
      <c r="O37" s="289" t="s">
        <v>32</v>
      </c>
      <c r="P37" s="289" t="s">
        <v>39</v>
      </c>
      <c r="Q37" s="283" t="s">
        <v>32</v>
      </c>
      <c r="R37" s="238" t="s">
        <v>32</v>
      </c>
      <c r="S37" s="238" t="s">
        <v>39</v>
      </c>
      <c r="T37" s="238"/>
      <c r="U37" s="238"/>
      <c r="V37" s="238"/>
      <c r="W37" s="205"/>
      <c r="X37" s="205"/>
      <c r="Y37" s="205"/>
      <c r="Z37" s="205"/>
      <c r="AA37" s="205"/>
      <c r="AB37" s="205"/>
      <c r="AC37" s="205"/>
      <c r="AD37" s="205"/>
      <c r="AE37" s="205"/>
      <c r="AF37" s="205"/>
      <c r="AG37" s="205"/>
      <c r="AH37" s="205"/>
      <c r="AI37" s="205"/>
      <c r="AJ37" s="205"/>
      <c r="AK37" s="205"/>
      <c r="AL37" s="205"/>
      <c r="AM37" s="205"/>
      <c r="AN37" s="205"/>
      <c r="AO37" s="205"/>
      <c r="AP37" s="205"/>
      <c r="AQ37" s="205"/>
      <c r="AR37" s="205"/>
      <c r="AS37" s="205"/>
      <c r="AT37" s="205"/>
      <c r="AU37" s="205"/>
      <c r="AV37" s="205"/>
      <c r="AW37" s="205"/>
      <c r="AX37" s="205"/>
      <c r="AY37" s="205"/>
      <c r="AZ37" s="205"/>
      <c r="BA37" s="205"/>
      <c r="BB37" s="205"/>
      <c r="BC37" s="205"/>
      <c r="BD37" s="205"/>
      <c r="BE37" s="205"/>
      <c r="BF37" s="205"/>
      <c r="BG37" s="205"/>
      <c r="BH37" s="205"/>
      <c r="BI37" s="205"/>
      <c r="BJ37" s="205"/>
      <c r="BK37" s="205"/>
      <c r="BL37" s="205"/>
      <c r="BM37" s="205"/>
      <c r="BN37" s="205"/>
      <c r="BO37" s="205"/>
      <c r="BP37" s="205"/>
    </row>
    <row r="38" spans="1:68" s="343" customFormat="1" ht="16.5" thickBot="1">
      <c r="A38" s="193"/>
      <c r="B38" s="199" t="s">
        <v>219</v>
      </c>
      <c r="C38" s="285" t="str">
        <f>IF(OR(C37="Δ1",C37="Δ2",C37="Δ3",C37="Δ4",C37="Δ5"),VLOOKUP(C37,'3-ΑΙΘΟΥΣΕΣ'!$Y$3:$Z$7,2,FALSE),"")</f>
        <v/>
      </c>
      <c r="D38" s="285" t="str">
        <f>IF(OR(D37="Δ1",D37="Δ2",D37="Δ3",D37="Δ4",D37="Δ5"),VLOOKUP(D37,'3-ΑΙΘΟΥΣΕΣ'!$Y$40:$Z$44,2,FALSE),"")</f>
        <v/>
      </c>
      <c r="E38" s="285" t="str">
        <f>IF(OR(E37="Δ1",E37="Δ2",E37="Δ3",E37="Δ4",E37="Δ5"),VLOOKUP(E37,'3-ΑΙΘΟΥΣΕΣ'!$Y$77:$Z$81,2,FALSE),"")</f>
        <v/>
      </c>
      <c r="F38" s="285" t="str">
        <f>IF(OR(F37="Δ1",F37="Δ2",F37="Δ3",F37="Δ4",F37="Δ5"),VLOOKUP(F37,'3-ΑΙΘΟΥΣΕΣ'!$Y$114:$Z$118,2,FALSE),"")</f>
        <v>ΚΑΜ,</v>
      </c>
      <c r="G38" s="240" t="str">
        <f>IF(OR(G37="Δ1",G37="Δ2",G37="Δ3",G37="Δ4",G37="Δ5"),VLOOKUP(G37,'3-ΑΙΘΟΥΣΕΣ'!$Y$151:$Z$155,2,FALSE),"")</f>
        <v/>
      </c>
      <c r="H38" s="239" t="str">
        <f>IF(OR(H37="Δ1",H37="Δ2",H37="Δ3",H37="Δ4",H37="Δ5"),VLOOKUP(H37,'3-ΑΙΘΟΥΣΕΣ'!$Y$188:$Z$192,2,FALSE),"")</f>
        <v>Γ6,Γ7,</v>
      </c>
      <c r="I38" s="239" t="str">
        <f>IF(OR(I37="Δ1",I37="Δ2",I37="Δ3",I37="Δ4",I37="Δ5"),VLOOKUP(I37,'3-ΑΙΘΟΥΣΕΣ'!$Y$225:$Z$229,2,FALSE),"")</f>
        <v>B4,</v>
      </c>
      <c r="J38" s="239" t="str">
        <f>IF(OR(J37="Δ1",J37="Δ2",J37="Δ3",J37="Δ4",J37="Δ5"),VLOOKUP(J37,'3-ΑΙΘΟΥΣΕΣ'!$Y$262:$Z$266,2,FALSE),"")</f>
        <v>ΚΑΜ,</v>
      </c>
      <c r="K38" s="239" t="str">
        <f>IF(OR(K37="Δ1",K37="Δ2",K37="Δ3",K37="Δ4",K37="Δ5"),VLOOKUP(K37,'3-ΑΙΘΟΥΣΕΣ'!$Y$299:$Z$303,2,FALSE),"")</f>
        <v>B4,ΚΑΜ,</v>
      </c>
      <c r="L38" s="239" t="str">
        <f>IF(OR(L37="Δ1",L37="Δ2",L37="Δ3",L37="Δ4",L37="Δ5"),VLOOKUP(L37,'3-ΑΙΘΟΥΣΕΣ'!$Y$336:$Z$340,2,FALSE),"")</f>
        <v/>
      </c>
      <c r="M38" s="240" t="str">
        <f>IF(OR(M37="Δ1",M37="Δ2",M37="Δ3",M37="Δ4",M37="Δ5"),VLOOKUP(M37,'3-ΑΙΘΟΥΣΕΣ'!$Y$373:$Z$377,2,FALSE),"")</f>
        <v>ΚΑΜ,</v>
      </c>
      <c r="N38" s="240" t="str">
        <f>IF(OR(N37="Δ1",N37="Δ2",N37="Δ3",N37="Δ4",N37="Δ5"),VLOOKUP(N37,'3-ΑΙΘΟΥΣΕΣ'!$Y$410:$Z$414,2,FALSE),"")</f>
        <v>ΚΑΜ,</v>
      </c>
      <c r="O38" s="240" t="str">
        <f>IF(OR(O37="Δ1",O37="Δ2",O37="Δ3",O37="Δ4",O37="Δ5"),VLOOKUP(O37,'3-ΑΙΘΟΥΣΕΣ'!$Y$447:$Z$451,2,FALSE),"")</f>
        <v>B4,</v>
      </c>
      <c r="P38" s="285" t="str">
        <f>IF(OR(P37="Δ1",P37="Δ2",P37="Δ3",P37="Δ4",P37="Δ5"),VLOOKUP(P37,'3-ΑΙΘΟΥΣΕΣ'!$Y$484:$Z$488,2,FALSE),"")</f>
        <v>ΚΑΜ,ΣΕΥΠ,</v>
      </c>
      <c r="Q38" s="285" t="str">
        <f>IF(OR(Q37="Δ1",Q37="Δ2",Q37="Δ3",Q37="Δ4",Q37="Δ5"),VLOOKUP(Q37,'3-ΑΙΘΟΥΣΕΣ'!$Y$521:$Z$525,2,FALSE),"")</f>
        <v>B4,</v>
      </c>
      <c r="R38" s="239" t="str">
        <f>IF(OR(R37="Δ1",R37="Δ2",R37="Δ3",R37="Δ4",R37="Δ5"),VLOOKUP(R37,'3-ΑΙΘΟΥΣΕΣ'!$Y$558:$Z$562,2,FALSE),"")</f>
        <v>ΚΑΜ,</v>
      </c>
      <c r="S38" s="239" t="str">
        <f>IF(OR(S37="Δ1",S37="Δ2",S37="Δ3",S37="Δ4",S37="Δ5"),VLOOKUP(S37,'3-ΑΙΘΟΥΣΕΣ'!$Y$595:$Z$599,2,FALSE),"")</f>
        <v>B4,</v>
      </c>
      <c r="T38" s="239" t="str">
        <f>IF(OR(T37="Δ1",T37="Δ2",T37="Δ3",T37="Δ4",T37="Δ5"),VLOOKUP(T37,'3-ΑΙΘΟΥΣΕΣ'!$Y$632:$Z$636,2,FALSE),"")</f>
        <v/>
      </c>
      <c r="U38" s="239" t="str">
        <f>IF(OR(U37="Δ1",U37="Δ2",U37="Δ3",U37="Δ4",U37="Δ5"),VLOOKUP(U37,'3-ΑΙΘΟΥΣΕΣ'!$Y$669:$Z$673,2,FALSE),"")</f>
        <v/>
      </c>
      <c r="V38" s="239" t="str">
        <f>IF(OR(V37="Δ1",V37="Δ2",V37="Δ3",V37="Δ4",V37="Δ5"),VLOOKUP(V37,'3-ΑΙΘΟΥΣΕΣ'!$Y$706:$Z$710,2,FALSE),"")</f>
        <v/>
      </c>
      <c r="W38" s="205"/>
      <c r="X38" s="205"/>
      <c r="Y38" s="205"/>
      <c r="Z38" s="205"/>
      <c r="AA38" s="205"/>
      <c r="AB38" s="205"/>
      <c r="AC38" s="205"/>
      <c r="AD38" s="205"/>
      <c r="AE38" s="205"/>
      <c r="AF38" s="205"/>
      <c r="AG38" s="205"/>
      <c r="AH38" s="205"/>
      <c r="AI38" s="205"/>
      <c r="AJ38" s="205"/>
      <c r="AK38" s="205"/>
      <c r="AL38" s="205"/>
      <c r="AM38" s="205"/>
      <c r="AN38" s="205"/>
      <c r="AO38" s="205"/>
      <c r="AP38" s="205"/>
      <c r="AQ38" s="205"/>
      <c r="AR38" s="205"/>
      <c r="AS38" s="205"/>
      <c r="AT38" s="205"/>
      <c r="AU38" s="205"/>
      <c r="AV38" s="205"/>
      <c r="AW38" s="205"/>
      <c r="AX38" s="205"/>
      <c r="AY38" s="205"/>
      <c r="AZ38" s="205"/>
      <c r="BA38" s="205"/>
      <c r="BB38" s="205"/>
      <c r="BC38" s="205"/>
      <c r="BD38" s="205"/>
      <c r="BE38" s="205"/>
      <c r="BF38" s="205"/>
      <c r="BG38" s="205"/>
      <c r="BH38" s="205"/>
      <c r="BI38" s="205"/>
      <c r="BJ38" s="205"/>
      <c r="BK38" s="205"/>
      <c r="BL38" s="205"/>
      <c r="BM38" s="205"/>
      <c r="BN38" s="205"/>
      <c r="BO38" s="205"/>
      <c r="BP38" s="205"/>
    </row>
    <row r="39" spans="1:68" s="200" customFormat="1">
      <c r="A39" s="193"/>
      <c r="B39" s="248" t="s">
        <v>91</v>
      </c>
      <c r="C39" s="267" t="s">
        <v>0</v>
      </c>
      <c r="D39" s="291" t="s">
        <v>0</v>
      </c>
      <c r="E39" s="291" t="s">
        <v>0</v>
      </c>
      <c r="F39" s="246" t="s">
        <v>150</v>
      </c>
      <c r="G39" s="246" t="s">
        <v>0</v>
      </c>
      <c r="H39" s="246" t="s">
        <v>152</v>
      </c>
      <c r="I39" s="246" t="s">
        <v>0</v>
      </c>
      <c r="J39" s="246" t="s">
        <v>0</v>
      </c>
      <c r="K39" s="246" t="s">
        <v>148</v>
      </c>
      <c r="L39" s="246" t="s">
        <v>0</v>
      </c>
      <c r="M39" s="246" t="s">
        <v>288</v>
      </c>
      <c r="N39" s="246" t="s">
        <v>0</v>
      </c>
      <c r="O39" s="246" t="s">
        <v>286</v>
      </c>
      <c r="P39" s="246" t="s">
        <v>0</v>
      </c>
      <c r="Q39" s="246" t="s">
        <v>0</v>
      </c>
      <c r="R39" s="246" t="s">
        <v>0</v>
      </c>
      <c r="S39" s="246" t="s">
        <v>154</v>
      </c>
      <c r="T39" s="246" t="s">
        <v>0</v>
      </c>
      <c r="U39" s="246" t="s">
        <v>147</v>
      </c>
      <c r="V39" s="246" t="s">
        <v>0</v>
      </c>
      <c r="W39" s="205"/>
      <c r="X39" s="205"/>
      <c r="Y39" s="205"/>
      <c r="Z39" s="205"/>
      <c r="AA39" s="205"/>
      <c r="AB39" s="205"/>
      <c r="AC39" s="205"/>
      <c r="AD39" s="205"/>
      <c r="AE39" s="205"/>
      <c r="AF39" s="205"/>
      <c r="AG39" s="205"/>
      <c r="AH39" s="205"/>
      <c r="AI39" s="205"/>
      <c r="AJ39" s="205"/>
      <c r="AK39" s="205"/>
      <c r="AL39" s="205"/>
      <c r="AM39" s="205"/>
      <c r="AN39" s="205"/>
      <c r="AO39" s="205"/>
      <c r="AP39" s="205"/>
      <c r="AQ39" s="205"/>
      <c r="AR39" s="205"/>
      <c r="AS39" s="205"/>
      <c r="AT39" s="205"/>
      <c r="AU39" s="205"/>
      <c r="AV39" s="205"/>
      <c r="AW39" s="205"/>
      <c r="AX39" s="205"/>
      <c r="AY39" s="205"/>
      <c r="AZ39" s="205"/>
      <c r="BA39" s="205"/>
      <c r="BB39" s="205"/>
      <c r="BC39" s="205"/>
      <c r="BD39" s="205"/>
      <c r="BE39" s="205"/>
      <c r="BF39" s="205"/>
      <c r="BG39" s="205"/>
      <c r="BH39" s="205"/>
      <c r="BI39" s="205"/>
      <c r="BJ39" s="205"/>
      <c r="BK39" s="205"/>
      <c r="BL39" s="205"/>
      <c r="BM39" s="205"/>
      <c r="BN39" s="205"/>
      <c r="BO39" s="205"/>
      <c r="BP39" s="205"/>
    </row>
    <row r="40" spans="1:68" s="206" customFormat="1" ht="62.25" customHeight="1">
      <c r="A40" s="193"/>
      <c r="B40" s="251" t="s">
        <v>300</v>
      </c>
      <c r="C40" s="250" t="str">
        <f>VLOOKUP(C39,'1-ΜΑΘΗΜΑΤΑ'!$B$5:$H$79,2,FALSE)</f>
        <v xml:space="preserve"> </v>
      </c>
      <c r="D40" s="250" t="str">
        <f>VLOOKUP(D39,'1-ΜΑΘΗΜΑΤΑ'!$B$5:$H$79,2,FALSE)</f>
        <v xml:space="preserve"> </v>
      </c>
      <c r="E40" s="250" t="str">
        <f>VLOOKUP(E39,'1-ΜΑΘΗΜΑΤΑ'!$B$5:$H$79,2,FALSE)</f>
        <v xml:space="preserve"> </v>
      </c>
      <c r="F40" s="250" t="str">
        <f>VLOOKUP(F39,'1-ΜΑΘΗΜΑΤΑ'!$B$5:$H$79,2,FALSE)</f>
        <v>7Λ-ΔΙΕΠΑΦΗ ΧΡΗΣΤΗ ΥΠΟΛΟΓΙΣΤΗ</v>
      </c>
      <c r="G40" s="250" t="str">
        <f>VLOOKUP(G39,'1-ΜΑΘΗΜΑΤΑ'!$B$5:$H$79,2,FALSE)</f>
        <v xml:space="preserve"> </v>
      </c>
      <c r="H40" s="250" t="str">
        <f>VLOOKUP(H39,'1-ΜΑΘΗΜΑΤΑ'!$B$5:$H$79,2,FALSE)</f>
        <v>7Λ-ΣΥΣΤΗΜΑΤΑ ΓΝΩΣΗΣ</v>
      </c>
      <c r="I40" s="250" t="str">
        <f>VLOOKUP(I39,'1-ΜΑΘΗΜΑΤΑ'!$B$5:$H$79,2,FALSE)</f>
        <v xml:space="preserve"> </v>
      </c>
      <c r="J40" s="250" t="str">
        <f>VLOOKUP(J39,'1-ΜΑΘΗΜΑΤΑ'!$B$5:$H$79,2,FALSE)</f>
        <v xml:space="preserve"> </v>
      </c>
      <c r="K40" s="250" t="str">
        <f>VLOOKUP(K39,'1-ΜΑΘΗΜΑΤΑ'!$B$5:$H$79,2,FALSE)</f>
        <v>7Δ-ΚΑΤΑΝΕΜΗΜΕΝΑ ΣΥΣΤΗΜΑΤΑ ΚΑΙ ΥΠΟΛΟΓΙΣΤΙΚΑ ΝΕΦΗ</v>
      </c>
      <c r="L40" s="250" t="str">
        <f>VLOOKUP(L39,'1-ΜΑΘΗΜΑΤΑ'!$B$5:$H$79,2,FALSE)</f>
        <v xml:space="preserve"> </v>
      </c>
      <c r="M40" s="250" t="str">
        <f>VLOOKUP(M39,'1-ΜΑΘΗΜΑΤΑ'!$B$5:$H$79,2,FALSE)</f>
        <v>7ΔΥ-ΔΙΑΔΙΚΤΥΑΚΑ ΠΟΛΥΜΕΣΑ ΚΑΙ ΓΡΑΦΙΚΑ</v>
      </c>
      <c r="N40" s="250" t="str">
        <f>VLOOKUP(N39,'1-ΜΑΘΗΜΑΤΑ'!$B$5:$H$79,2,FALSE)</f>
        <v xml:space="preserve"> </v>
      </c>
      <c r="O40" s="250" t="str">
        <f>VLOOKUP(O39,'1-ΜΑΘΗΜΑΤΑ'!$B$5:$H$79,2,FALSE)</f>
        <v>7ΔΥ-ΒΙΟΜΗΧΑΝΙΚΟΙ ΑΥΤΟΜΑΤΙΣΜΟΙ</v>
      </c>
      <c r="P40" s="250" t="str">
        <f>VLOOKUP(P39,'1-ΜΑΘΗΜΑΤΑ'!$B$5:$H$79,2,FALSE)</f>
        <v xml:space="preserve"> </v>
      </c>
      <c r="Q40" s="250" t="str">
        <f>VLOOKUP(Q39,'1-ΜΑΘΗΜΑΤΑ'!$B$5:$H$79,2,FALSE)</f>
        <v xml:space="preserve"> </v>
      </c>
      <c r="R40" s="250" t="str">
        <f>VLOOKUP(R39,'1-ΜΑΘΗΜΑΤΑ'!$B$5:$H$79,2,FALSE)</f>
        <v xml:space="preserve"> </v>
      </c>
      <c r="S40" s="250" t="str">
        <f>VLOOKUP(S39,'1-ΜΑΘΗΜΑΤΑ'!$B$5:$H$79,2,FALSE)</f>
        <v>7Υ-ΕΝΣΩΜΑΤΩΜΕΝΑ ΣΥΣΤΗΜΑΤΑ</v>
      </c>
      <c r="T40" s="250" t="str">
        <f>VLOOKUP(T39,'1-ΜΑΘΗΜΑΤΑ'!$B$5:$H$79,2,FALSE)</f>
        <v xml:space="preserve"> </v>
      </c>
      <c r="U40" s="250" t="str">
        <f>VLOOKUP(U39,'1-ΜΑΘΗΜΑΤΑ'!$B$5:$H$79,2,FALSE)</f>
        <v>7Δ-ΔΙΚΤΥΑ ΚΙΝΗΤΩΝ &amp; ΠΡΟΣΩΠΙΚΩΝ ΕΠΙΚΟΙΝΩΝΙΩΝ</v>
      </c>
      <c r="V40" s="250" t="str">
        <f>VLOOKUP(V39,'1-ΜΑΘΗΜΑΤΑ'!$B$5:$H$79,2,FALSE)</f>
        <v xml:space="preserve"> </v>
      </c>
      <c r="W40" s="205"/>
      <c r="X40" s="205"/>
      <c r="Y40" s="205"/>
      <c r="Z40" s="205"/>
      <c r="AA40" s="205"/>
      <c r="AB40" s="205"/>
      <c r="AC40" s="205"/>
      <c r="AD40" s="205"/>
      <c r="AE40" s="205"/>
      <c r="AF40" s="205"/>
      <c r="AG40" s="205"/>
      <c r="AH40" s="205"/>
      <c r="AI40" s="205"/>
      <c r="AJ40" s="205"/>
      <c r="AK40" s="205"/>
      <c r="AL40" s="205"/>
      <c r="AM40" s="205"/>
      <c r="AN40" s="205"/>
      <c r="AO40" s="205"/>
      <c r="AP40" s="205"/>
      <c r="AQ40" s="205"/>
      <c r="AR40" s="205"/>
      <c r="AS40" s="205"/>
      <c r="AT40" s="205"/>
      <c r="AU40" s="205"/>
      <c r="AV40" s="205"/>
      <c r="AW40" s="205"/>
      <c r="AX40" s="205"/>
      <c r="AY40" s="205"/>
      <c r="AZ40" s="205"/>
      <c r="BA40" s="205"/>
      <c r="BB40" s="205"/>
      <c r="BC40" s="205"/>
      <c r="BD40" s="205"/>
      <c r="BE40" s="205"/>
      <c r="BF40" s="205"/>
      <c r="BG40" s="205"/>
      <c r="BH40" s="205"/>
      <c r="BI40" s="205"/>
      <c r="BJ40" s="205"/>
      <c r="BK40" s="205"/>
      <c r="BL40" s="205"/>
      <c r="BM40" s="205"/>
      <c r="BN40" s="205"/>
      <c r="BO40" s="205"/>
      <c r="BP40" s="205"/>
    </row>
    <row r="41" spans="1:68" s="206" customFormat="1" ht="33.75" customHeight="1">
      <c r="A41" s="193"/>
      <c r="B41" s="198" t="s">
        <v>2</v>
      </c>
      <c r="C41" s="289" t="str">
        <f>VLOOKUP(C39,'1-ΜΑΘΗΜΑΤΑ'!$B$5:$H$79,3,FALSE)</f>
        <v xml:space="preserve"> </v>
      </c>
      <c r="D41" s="289" t="str">
        <f>VLOOKUP(D39,'1-ΜΑΘΗΜΑΤΑ'!$B$5:$H$79,3,FALSE)</f>
        <v xml:space="preserve"> </v>
      </c>
      <c r="E41" s="289" t="str">
        <f>VLOOKUP(E39,'1-ΜΑΘΗΜΑΤΑ'!$B$5:$H$79,3,FALSE)</f>
        <v xml:space="preserve"> </v>
      </c>
      <c r="F41" s="289" t="str">
        <f>VLOOKUP(F39,'1-ΜΑΘΗΜΑΤΑ'!$B$5:$H$79,3,FALSE)</f>
        <v>ΑΚΟΥΜΙΑΝΑΚΗΣ</v>
      </c>
      <c r="G41" s="289" t="str">
        <f>VLOOKUP(G39,'1-ΜΑΘΗΜΑΤΑ'!$B$5:$H$79,3,FALSE)</f>
        <v xml:space="preserve"> </v>
      </c>
      <c r="H41" s="238" t="str">
        <f>VLOOKUP(H39,'1-ΜΑΘΗΜΑΤΑ'!$B$5:$H$79,3,FALSE)</f>
        <v>ΜΑΡΑΚΑΚΗΣ</v>
      </c>
      <c r="I41" s="238" t="str">
        <f>VLOOKUP(I39,'1-ΜΑΘΗΜΑΤΑ'!$B$5:$H$79,3,FALSE)</f>
        <v xml:space="preserve"> </v>
      </c>
      <c r="J41" s="238" t="str">
        <f>VLOOKUP(J39,'1-ΜΑΘΗΜΑΤΑ'!$B$5:$H$79,3,FALSE)</f>
        <v xml:space="preserve"> </v>
      </c>
      <c r="K41" s="238" t="str">
        <f>VLOOKUP(K39,'1-ΜΑΘΗΜΑΤΑ'!$B$5:$H$79,3,FALSE)</f>
        <v>ΠΑΠΑΔΑΚΗΣ ΧΑΡ</v>
      </c>
      <c r="L41" s="238" t="str">
        <f>VLOOKUP(L39,'1-ΜΑΘΗΜΑΤΑ'!$B$5:$H$79,3,FALSE)</f>
        <v xml:space="preserve"> </v>
      </c>
      <c r="M41" s="289" t="str">
        <f>VLOOKUP(M39,'1-ΜΑΘΗΜΑΤΑ'!$B$5:$H$79,3,FALSE)</f>
        <v>ΜΑΛΑΜΟΣ</v>
      </c>
      <c r="N41" s="289" t="str">
        <f>VLOOKUP(N39,'1-ΜΑΘΗΜΑΤΑ'!$B$5:$H$79,3,FALSE)</f>
        <v xml:space="preserve"> </v>
      </c>
      <c r="O41" s="289" t="str">
        <f>VLOOKUP(O39,'1-ΜΑΘΗΜΑΤΑ'!$B$5:$H$79,3,FALSE)</f>
        <v>ΠΑΝΑΓΙΩΤΑΚΗΣ ΒΛΗΣΙΔΗΣ</v>
      </c>
      <c r="P41" s="283" t="str">
        <f>VLOOKUP(P39,'1-ΜΑΘΗΜΑΤΑ'!$B$5:$H$79,3,FALSE)</f>
        <v xml:space="preserve"> </v>
      </c>
      <c r="Q41" s="283" t="str">
        <f>VLOOKUP(Q39,'1-ΜΑΘΗΜΑΤΑ'!$B$5:$H$79,3,FALSE)</f>
        <v xml:space="preserve"> </v>
      </c>
      <c r="R41" s="238" t="str">
        <f>VLOOKUP(R39,'1-ΜΑΘΗΜΑΤΑ'!$B$5:$H$79,3,FALSE)</f>
        <v xml:space="preserve"> </v>
      </c>
      <c r="S41" s="238" t="str">
        <f>VLOOKUP(S39,'1-ΜΑΘΗΜΑΤΑ'!$B$5:$H$79,3,FALSE)</f>
        <v>ΚΟΡΝΑΡΟΣ</v>
      </c>
      <c r="T41" s="238" t="str">
        <f>VLOOKUP(T39,'1-ΜΑΘΗΜΑΤΑ'!$B$5:$H$79,3,FALSE)</f>
        <v xml:space="preserve"> </v>
      </c>
      <c r="U41" s="238" t="str">
        <f>VLOOKUP(U39,'1-ΜΑΘΗΜΑΤΑ'!$B$5:$H$79,3,FALSE)</f>
        <v xml:space="preserve">ΣΤΡΑΤΑΚΗΣ </v>
      </c>
      <c r="V41" s="238" t="str">
        <f>VLOOKUP(V39,'1-ΜΑΘΗΜΑΤΑ'!$B$5:$H$79,3,FALSE)</f>
        <v xml:space="preserve"> </v>
      </c>
      <c r="W41" s="205"/>
      <c r="X41" s="205"/>
      <c r="Y41" s="205"/>
      <c r="Z41" s="205"/>
      <c r="AA41" s="205"/>
      <c r="AB41" s="205"/>
      <c r="AC41" s="205"/>
      <c r="AD41" s="205"/>
      <c r="AE41" s="205"/>
      <c r="AF41" s="205"/>
      <c r="AG41" s="205"/>
      <c r="AH41" s="205"/>
      <c r="AI41" s="205"/>
      <c r="AJ41" s="205"/>
      <c r="AK41" s="205"/>
      <c r="AL41" s="205"/>
      <c r="AM41" s="205"/>
      <c r="AN41" s="205"/>
      <c r="AO41" s="205"/>
      <c r="AP41" s="205"/>
      <c r="AQ41" s="205"/>
      <c r="AR41" s="205"/>
      <c r="AS41" s="205"/>
      <c r="AT41" s="205"/>
      <c r="AU41" s="205"/>
      <c r="AV41" s="205"/>
      <c r="AW41" s="205"/>
      <c r="AX41" s="205"/>
      <c r="AY41" s="205"/>
      <c r="AZ41" s="205"/>
      <c r="BA41" s="205"/>
      <c r="BB41" s="205"/>
      <c r="BC41" s="205"/>
      <c r="BD41" s="205"/>
      <c r="BE41" s="205"/>
      <c r="BF41" s="205"/>
      <c r="BG41" s="205"/>
      <c r="BH41" s="205"/>
      <c r="BI41" s="205"/>
      <c r="BJ41" s="205"/>
      <c r="BK41" s="205"/>
      <c r="BL41" s="205"/>
      <c r="BM41" s="205"/>
      <c r="BN41" s="205"/>
      <c r="BO41" s="205"/>
      <c r="BP41" s="205"/>
    </row>
    <row r="42" spans="1:68" s="207" customFormat="1">
      <c r="A42" s="193"/>
      <c r="B42" s="198" t="s">
        <v>216</v>
      </c>
      <c r="C42" s="289" t="str">
        <f>VLOOKUP(C39,'1-ΜΑΘΗΜΑΤΑ'!$B$5:$H$79,5,FALSE)</f>
        <v xml:space="preserve"> </v>
      </c>
      <c r="D42" s="289" t="str">
        <f>VLOOKUP(D39,'1-ΜΑΘΗΜΑΤΑ'!$B$5:$H$79,5,FALSE)</f>
        <v xml:space="preserve"> </v>
      </c>
      <c r="E42" s="289" t="str">
        <f>VLOOKUP(E39,'1-ΜΑΘΗΜΑΤΑ'!$B$5:$H$79,5,FALSE)</f>
        <v xml:space="preserve"> </v>
      </c>
      <c r="F42" s="289" t="str">
        <f>VLOOKUP(F39,'1-ΜΑΘΗΜΑΤΑ'!$B$5:$H$79,5,FALSE)</f>
        <v xml:space="preserve">56 / 39 / </v>
      </c>
      <c r="G42" s="289" t="str">
        <f>VLOOKUP(G39,'1-ΜΑΘΗΜΑΤΑ'!$B$5:$H$79,5,FALSE)</f>
        <v xml:space="preserve"> </v>
      </c>
      <c r="H42" s="238" t="str">
        <f>VLOOKUP(H39,'1-ΜΑΘΗΜΑΤΑ'!$B$5:$H$79,5,FALSE)</f>
        <v xml:space="preserve">33 / 23 / </v>
      </c>
      <c r="I42" s="238" t="str">
        <f>VLOOKUP(I39,'1-ΜΑΘΗΜΑΤΑ'!$B$5:$H$79,5,FALSE)</f>
        <v xml:space="preserve"> </v>
      </c>
      <c r="J42" s="238" t="str">
        <f>VLOOKUP(J39,'1-ΜΑΘΗΜΑΤΑ'!$B$5:$H$79,5,FALSE)</f>
        <v xml:space="preserve"> </v>
      </c>
      <c r="K42" s="238" t="str">
        <f>VLOOKUP(K39,'1-ΜΑΘΗΜΑΤΑ'!$B$5:$H$79,5,FALSE)</f>
        <v xml:space="preserve">55 / 38 / </v>
      </c>
      <c r="L42" s="238" t="str">
        <f>VLOOKUP(L39,'1-ΜΑΘΗΜΑΤΑ'!$B$5:$H$79,5,FALSE)</f>
        <v xml:space="preserve"> </v>
      </c>
      <c r="M42" s="289" t="str">
        <f>VLOOKUP(M39,'1-ΜΑΘΗΜΑΤΑ'!$B$5:$H$79,5,FALSE)</f>
        <v xml:space="preserve">113 / 79 / </v>
      </c>
      <c r="N42" s="289" t="str">
        <f>VLOOKUP(N39,'1-ΜΑΘΗΜΑΤΑ'!$B$5:$H$79,5,FALSE)</f>
        <v xml:space="preserve"> </v>
      </c>
      <c r="O42" s="289" t="str">
        <f>VLOOKUP(O39,'1-ΜΑΘΗΜΑΤΑ'!$B$5:$H$79,5,FALSE)</f>
        <v xml:space="preserve">91 / 63 / </v>
      </c>
      <c r="P42" s="283" t="str">
        <f>VLOOKUP(P39,'1-ΜΑΘΗΜΑΤΑ'!$B$5:$H$79,5,FALSE)</f>
        <v xml:space="preserve"> </v>
      </c>
      <c r="Q42" s="283" t="str">
        <f>VLOOKUP(Q39,'1-ΜΑΘΗΜΑΤΑ'!$B$5:$H$79,5,FALSE)</f>
        <v xml:space="preserve"> </v>
      </c>
      <c r="R42" s="238" t="str">
        <f>VLOOKUP(R39,'1-ΜΑΘΗΜΑΤΑ'!$B$5:$H$79,5,FALSE)</f>
        <v xml:space="preserve"> </v>
      </c>
      <c r="S42" s="238" t="str">
        <f>VLOOKUP(S39,'1-ΜΑΘΗΜΑΤΑ'!$B$5:$H$79,5,FALSE)</f>
        <v xml:space="preserve">56 / 39 / </v>
      </c>
      <c r="T42" s="238" t="str">
        <f>VLOOKUP(T39,'1-ΜΑΘΗΜΑΤΑ'!$B$5:$H$79,5,FALSE)</f>
        <v xml:space="preserve"> </v>
      </c>
      <c r="U42" s="238" t="str">
        <f>VLOOKUP(U39,'1-ΜΑΘΗΜΑΤΑ'!$B$5:$H$79,5,FALSE)</f>
        <v xml:space="preserve">5 / 3 / </v>
      </c>
      <c r="V42" s="238" t="str">
        <f>VLOOKUP(V39,'1-ΜΑΘΗΜΑΤΑ'!$B$5:$H$79,5,FALSE)</f>
        <v xml:space="preserve"> </v>
      </c>
      <c r="W42" s="205"/>
      <c r="X42" s="205"/>
      <c r="Y42" s="205"/>
      <c r="Z42" s="205"/>
      <c r="AA42" s="205"/>
      <c r="AB42" s="205"/>
      <c r="AC42" s="205"/>
      <c r="AD42" s="205"/>
      <c r="AE42" s="205"/>
      <c r="AF42" s="205"/>
      <c r="AG42" s="205"/>
      <c r="AH42" s="205"/>
      <c r="AI42" s="205"/>
      <c r="AJ42" s="205"/>
      <c r="AK42" s="205"/>
      <c r="AL42" s="205"/>
      <c r="AM42" s="205"/>
      <c r="AN42" s="205"/>
      <c r="AO42" s="205"/>
      <c r="AP42" s="205"/>
      <c r="AQ42" s="205"/>
      <c r="AR42" s="205"/>
      <c r="AS42" s="205"/>
      <c r="AT42" s="205"/>
      <c r="AU42" s="205"/>
      <c r="AV42" s="205"/>
      <c r="AW42" s="205"/>
      <c r="AX42" s="205"/>
      <c r="AY42" s="205"/>
      <c r="AZ42" s="205"/>
      <c r="BA42" s="205"/>
      <c r="BB42" s="205"/>
      <c r="BC42" s="205"/>
      <c r="BD42" s="205"/>
      <c r="BE42" s="205"/>
      <c r="BF42" s="205"/>
      <c r="BG42" s="205"/>
      <c r="BH42" s="205"/>
      <c r="BI42" s="205"/>
      <c r="BJ42" s="205"/>
      <c r="BK42" s="205"/>
      <c r="BL42" s="205"/>
      <c r="BM42" s="205"/>
      <c r="BN42" s="205"/>
      <c r="BO42" s="205"/>
      <c r="BP42" s="205"/>
    </row>
    <row r="43" spans="1:68" s="207" customFormat="1">
      <c r="A43" s="193">
        <f>COUNTA(C43:V43)</f>
        <v>7</v>
      </c>
      <c r="B43" s="198" t="s">
        <v>218</v>
      </c>
      <c r="C43" s="270"/>
      <c r="D43" s="270"/>
      <c r="E43" s="270"/>
      <c r="F43" s="289" t="s">
        <v>32</v>
      </c>
      <c r="G43" s="289"/>
      <c r="H43" s="238" t="s">
        <v>32</v>
      </c>
      <c r="I43" s="238"/>
      <c r="J43" s="238"/>
      <c r="K43" s="238" t="s">
        <v>32</v>
      </c>
      <c r="L43" s="238"/>
      <c r="M43" s="289" t="s">
        <v>37</v>
      </c>
      <c r="N43" s="289"/>
      <c r="O43" s="289" t="s">
        <v>37</v>
      </c>
      <c r="P43" s="283"/>
      <c r="Q43" s="283"/>
      <c r="R43" s="238"/>
      <c r="S43" s="238" t="s">
        <v>32</v>
      </c>
      <c r="T43" s="238"/>
      <c r="U43" s="238" t="s">
        <v>40</v>
      </c>
      <c r="V43" s="238"/>
      <c r="W43" s="205"/>
      <c r="X43" s="205"/>
      <c r="Y43" s="205"/>
      <c r="Z43" s="205"/>
      <c r="AA43" s="205"/>
      <c r="AB43" s="205"/>
      <c r="AC43" s="205"/>
      <c r="AD43" s="205"/>
      <c r="AE43" s="205"/>
      <c r="AF43" s="205"/>
      <c r="AG43" s="205"/>
      <c r="AH43" s="205"/>
      <c r="AI43" s="205"/>
      <c r="AJ43" s="205"/>
      <c r="AK43" s="205"/>
      <c r="AL43" s="205"/>
      <c r="AM43" s="205"/>
      <c r="AN43" s="205"/>
      <c r="AO43" s="205"/>
      <c r="AP43" s="205"/>
      <c r="AQ43" s="205"/>
      <c r="AR43" s="205"/>
      <c r="AS43" s="205"/>
      <c r="AT43" s="205"/>
      <c r="AU43" s="205"/>
      <c r="AV43" s="205"/>
      <c r="AW43" s="205"/>
      <c r="AX43" s="205"/>
      <c r="AY43" s="205"/>
      <c r="AZ43" s="205"/>
      <c r="BA43" s="205"/>
      <c r="BB43" s="205"/>
      <c r="BC43" s="205"/>
      <c r="BD43" s="205"/>
      <c r="BE43" s="205"/>
      <c r="BF43" s="205"/>
      <c r="BG43" s="205"/>
      <c r="BH43" s="205"/>
      <c r="BI43" s="205"/>
      <c r="BJ43" s="205"/>
      <c r="BK43" s="205"/>
      <c r="BL43" s="205"/>
      <c r="BM43" s="205"/>
      <c r="BN43" s="205"/>
      <c r="BO43" s="205"/>
      <c r="BP43" s="205"/>
    </row>
    <row r="44" spans="1:68" s="343" customFormat="1" ht="16.5" thickBot="1">
      <c r="A44" s="193"/>
      <c r="B44" s="199" t="s">
        <v>219</v>
      </c>
      <c r="C44" s="285" t="str">
        <f>IF(OR(C43="Δ1",C43="Δ2",C43="Δ3",C43="Δ4",C43="Δ5"),VLOOKUP(C43,'3-ΑΙΘΟΥΣΕΣ'!$Y$3:$Z$7,2,FALSE),"")</f>
        <v/>
      </c>
      <c r="D44" s="285" t="str">
        <f>IF(OR(D43="Δ1",D43="Δ2",D43="Δ3",D43="Δ4",D43="Δ5"),VLOOKUP(D43,'3-ΑΙΘΟΥΣΕΣ'!$Y$40:$Z$44,2,FALSE),"")</f>
        <v/>
      </c>
      <c r="E44" s="285" t="str">
        <f>IF(OR(E43="Δ1",E43="Δ2",E43="Δ3",E43="Δ4",E43="Δ5"),VLOOKUP(E43,'3-ΑΙΘΟΥΣΕΣ'!$Y$77:$Z$81,2,FALSE),"")</f>
        <v/>
      </c>
      <c r="F44" s="285" t="str">
        <f>IF(OR(F43="Δ1",F43="Δ2",F43="Δ3",F43="Δ4",F43="Δ5"),VLOOKUP(F43,'3-ΑΙΘΟΥΣΕΣ'!$Y$114:$Z$118,2,FALSE),"")</f>
        <v>Γ4,</v>
      </c>
      <c r="G44" s="240" t="str">
        <f>IF(OR(G43="Δ1",G43="Δ2",G43="Δ3",G43="Δ4",G43="Δ5"),VLOOKUP(G43,'3-ΑΙΘΟΥΣΕΣ'!$Y$151:$Z$155,2,FALSE),"")</f>
        <v/>
      </c>
      <c r="H44" s="239" t="str">
        <f>IF(OR(H43="Δ1",H43="Δ2",H43="Δ3",H43="Δ4",H43="Δ5"),VLOOKUP(H43,'3-ΑΙΘΟΥΣΕΣ'!$Y$188:$Z$192,2,FALSE),"")</f>
        <v>B4,</v>
      </c>
      <c r="I44" s="239" t="str">
        <f>IF(OR(I43="Δ1",I43="Δ2",I43="Δ3",I43="Δ4",I43="Δ5"),VLOOKUP(I43,'3-ΑΙΘΟΥΣΕΣ'!$Y$225:$Z$229,2,FALSE),"")</f>
        <v/>
      </c>
      <c r="J44" s="239" t="str">
        <f>IF(OR(J43="Δ1",J43="Δ2",J43="Δ3",J43="Δ4",J43="Δ5"),VLOOKUP(J43,'3-ΑΙΘΟΥΣΕΣ'!$Y$262:$Z$266,2,FALSE),"")</f>
        <v/>
      </c>
      <c r="K44" s="239" t="str">
        <f>IF(OR(K43="Δ1",K43="Δ2",K43="Δ3",K43="Δ4",K43="Δ5"),VLOOKUP(K43,'3-ΑΙΘΟΥΣΕΣ'!$Y$299:$Z$303,2,FALSE),"")</f>
        <v>Γ4,</v>
      </c>
      <c r="L44" s="239" t="str">
        <f>IF(OR(L43="Δ1",L43="Δ2",L43="Δ3",L43="Δ4",L43="Δ5"),VLOOKUP(L43,'3-ΑΙΘΟΥΣΕΣ'!$Y$336:$Z$340,2,FALSE),"")</f>
        <v/>
      </c>
      <c r="M44" s="240" t="str">
        <f>IF(OR(M43="Δ1",M43="Δ2",M43="Δ3",M43="Δ4",M43="Δ5"),VLOOKUP(M43,'3-ΑΙΘΟΥΣΕΣ'!$Y$373:$Z$377,2,FALSE),"")</f>
        <v>ΚΑΜ,ΣΕΥΠ,</v>
      </c>
      <c r="N44" s="240" t="str">
        <f>IF(OR(N43="Δ1",N43="Δ2",N43="Δ3",N43="Δ4",N43="Δ5"),VLOOKUP(N43,'3-ΑΙΘΟΥΣΕΣ'!$Y$410:$Z$414,2,FALSE),"")</f>
        <v/>
      </c>
      <c r="O44" s="240" t="str">
        <f>IF(OR(O43="Δ1",O43="Δ2",O43="Δ3",O43="Δ4",O43="Δ5"),VLOOKUP(O43,'3-ΑΙΘΟΥΣΕΣ'!$Y$447:$Z$451,2,FALSE),"")</f>
        <v>B4,ΚΑΜ,</v>
      </c>
      <c r="P44" s="285" t="str">
        <f>IF(OR(P43="Δ1",P43="Δ2",P43="Δ3",P43="Δ4",P43="Δ5"),VLOOKUP(P43,'3-ΑΙΘΟΥΣΕΣ'!$Y$484:$Z$488,2,FALSE),"")</f>
        <v/>
      </c>
      <c r="Q44" s="285" t="str">
        <f>IF(OR(Q43="Δ1",Q43="Δ2",Q43="Δ3",Q43="Δ4",Q43="Δ5"),VLOOKUP(Q43,'3-ΑΙΘΟΥΣΕΣ'!$Y$521:$Z$525,2,FALSE),"")</f>
        <v/>
      </c>
      <c r="R44" s="239" t="str">
        <f>IF(OR(R43="Δ1",R43="Δ2",R43="Δ3",R43="Δ4",R43="Δ5"),VLOOKUP(R43,'3-ΑΙΘΟΥΣΕΣ'!$Y$558:$Z$562,2,FALSE),"")</f>
        <v/>
      </c>
      <c r="S44" s="239" t="str">
        <f>IF(OR(S43="Δ1",S43="Δ2",S43="Δ3",S43="Δ4",S43="Δ5"),VLOOKUP(S43,'3-ΑΙΘΟΥΣΕΣ'!$Y$595:$Z$599,2,FALSE),"")</f>
        <v>B4,</v>
      </c>
      <c r="T44" s="239" t="str">
        <f>IF(OR(T43="Δ1",T43="Δ2",T43="Δ3",T43="Δ4",T43="Δ5"),VLOOKUP(T43,'3-ΑΙΘΟΥΣΕΣ'!$Y$632:$Z$636,2,FALSE),"")</f>
        <v/>
      </c>
      <c r="U44" s="239" t="str">
        <f>IF(OR(U43="Δ1",U43="Δ2",U43="Δ3",U43="Δ4",U43="Δ5"),VLOOKUP(U43,'3-ΑΙΘΟΥΣΕΣ'!$Y$669:$Z$673,2,FALSE),"")</f>
        <v>B4,</v>
      </c>
      <c r="V44" s="239" t="str">
        <f>IF(OR(V43="Δ1",V43="Δ2",V43="Δ3",V43="Δ4",V43="Δ5"),VLOOKUP(V43,'3-ΑΙΘΟΥΣΕΣ'!$Y$706:$Z$710,2,FALSE),"")</f>
        <v/>
      </c>
      <c r="W44" s="205"/>
      <c r="X44" s="205"/>
      <c r="Y44" s="205"/>
      <c r="Z44" s="205"/>
      <c r="AA44" s="205"/>
      <c r="AB44" s="205"/>
      <c r="AC44" s="205"/>
      <c r="AD44" s="205"/>
      <c r="AE44" s="205"/>
      <c r="AF44" s="205"/>
      <c r="AG44" s="205"/>
      <c r="AH44" s="205"/>
      <c r="AI44" s="205"/>
      <c r="AJ44" s="205"/>
      <c r="AK44" s="205"/>
      <c r="AL44" s="205"/>
      <c r="AM44" s="205"/>
      <c r="AN44" s="205"/>
      <c r="AO44" s="205"/>
      <c r="AP44" s="205"/>
      <c r="AQ44" s="205"/>
      <c r="AR44" s="205"/>
      <c r="AS44" s="205"/>
      <c r="AT44" s="205"/>
      <c r="AU44" s="205"/>
      <c r="AV44" s="205"/>
      <c r="AW44" s="205"/>
      <c r="AX44" s="205"/>
      <c r="AY44" s="205"/>
      <c r="AZ44" s="205"/>
      <c r="BA44" s="205"/>
      <c r="BB44" s="205"/>
      <c r="BC44" s="205"/>
      <c r="BD44" s="205"/>
      <c r="BE44" s="205"/>
      <c r="BF44" s="205"/>
      <c r="BG44" s="205"/>
      <c r="BH44" s="205"/>
      <c r="BI44" s="205"/>
      <c r="BJ44" s="205"/>
      <c r="BK44" s="205"/>
      <c r="BL44" s="205"/>
      <c r="BM44" s="205"/>
      <c r="BN44" s="205"/>
      <c r="BO44" s="205"/>
      <c r="BP44" s="205"/>
    </row>
    <row r="45" spans="1:68" ht="33.75">
      <c r="B45" s="209" t="s">
        <v>180</v>
      </c>
      <c r="C45" s="209"/>
      <c r="D45" s="209"/>
      <c r="E45" s="209"/>
    </row>
    <row r="46" spans="1:68"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</row>
    <row r="47" spans="1:68"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</row>
    <row r="48" spans="1:68">
      <c r="B48" s="195"/>
      <c r="C48" s="195"/>
      <c r="D48" s="195"/>
      <c r="E48" s="195"/>
      <c r="F48" s="213"/>
      <c r="G48" s="213"/>
      <c r="H48" s="213"/>
      <c r="I48" s="213"/>
      <c r="J48" s="213"/>
      <c r="K48" s="213"/>
      <c r="L48" s="213"/>
      <c r="M48" s="213"/>
      <c r="N48" s="213"/>
      <c r="O48" s="213"/>
      <c r="P48" s="213"/>
      <c r="Q48" s="213"/>
    </row>
    <row r="49" spans="2:17">
      <c r="B49" s="195"/>
      <c r="C49" s="195"/>
      <c r="D49" s="195"/>
      <c r="E49" s="195"/>
      <c r="F49" s="213"/>
      <c r="G49" s="213"/>
      <c r="H49" s="213"/>
      <c r="I49" s="213"/>
      <c r="J49" s="213"/>
      <c r="K49" s="213"/>
      <c r="L49" s="213"/>
      <c r="M49" s="213"/>
      <c r="N49" s="213"/>
      <c r="O49" s="213"/>
      <c r="P49" s="213"/>
      <c r="Q49" s="213"/>
    </row>
    <row r="50" spans="2:17" ht="21">
      <c r="B50" s="195"/>
      <c r="C50" s="195"/>
      <c r="D50" s="195"/>
      <c r="E50" s="195"/>
      <c r="F50" s="24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3"/>
    </row>
    <row r="51" spans="2:17">
      <c r="B51" s="195"/>
      <c r="C51" s="195"/>
      <c r="D51" s="195"/>
      <c r="E51" s="195"/>
      <c r="F51" s="245"/>
      <c r="Q51" s="213"/>
    </row>
    <row r="52" spans="2:17">
      <c r="B52" s="195"/>
      <c r="C52" s="195"/>
      <c r="D52" s="195"/>
      <c r="E52" s="195"/>
      <c r="F52" s="213"/>
      <c r="Q52" s="213"/>
    </row>
    <row r="53" spans="2:17">
      <c r="B53" s="195"/>
      <c r="C53" s="195"/>
      <c r="D53" s="195"/>
      <c r="E53" s="195"/>
      <c r="F53" s="213"/>
      <c r="O53" s="328"/>
      <c r="Q53" s="213"/>
    </row>
    <row r="54" spans="2:17">
      <c r="B54" s="195"/>
      <c r="C54" s="195"/>
      <c r="D54" s="195"/>
      <c r="E54" s="195"/>
      <c r="F54" s="213"/>
      <c r="Q54" s="213"/>
    </row>
    <row r="55" spans="2:17">
      <c r="B55" s="195"/>
      <c r="C55" s="195"/>
      <c r="D55" s="195"/>
      <c r="E55" s="195"/>
      <c r="F55" s="213"/>
      <c r="Q55" s="213"/>
    </row>
    <row r="56" spans="2:17">
      <c r="B56" s="195"/>
      <c r="C56" s="195"/>
      <c r="D56" s="195"/>
      <c r="E56" s="195"/>
      <c r="F56" s="213"/>
      <c r="Q56" s="213"/>
    </row>
    <row r="57" spans="2:17">
      <c r="B57" s="195"/>
      <c r="C57" s="195"/>
      <c r="D57" s="195"/>
      <c r="E57" s="195"/>
      <c r="F57" s="213"/>
      <c r="Q57" s="213"/>
    </row>
    <row r="58" spans="2:17">
      <c r="B58" s="195"/>
      <c r="C58" s="195"/>
      <c r="D58" s="195"/>
      <c r="E58" s="195"/>
      <c r="F58" s="213"/>
    </row>
  </sheetData>
  <phoneticPr fontId="12" type="noConversion"/>
  <conditionalFormatting sqref="C1:V1">
    <cfRule type="cellIs" dxfId="115" priority="1" stopIfTrue="1" operator="greaterThan">
      <formula>5</formula>
    </cfRule>
  </conditionalFormatting>
  <printOptions horizontalCentered="1" verticalCentered="1"/>
  <pageMargins left="0" right="0" top="0.15748031496063" bottom="0.15748031496063" header="0.31496062992126" footer="0.31496062992126"/>
  <pageSetup paperSize="9" scale="55" orientation="portrait" blackAndWhite="1" r:id="rId1"/>
  <headerFooter alignWithMargins="0">
    <oddFooter>&amp;C&amp;16Δ1=8:15-10:15,  Δ2=10:30-12:30,  Δ3=12:45-14:45, Δ4=15:00-17:00,  Δ5=17:15-19:15</oddFooter>
  </headerFooter>
  <colBreaks count="2" manualBreakCount="2">
    <brk id="7" min="1" max="43" man="1"/>
    <brk id="12" min="1" max="43" man="1"/>
  </colBreaks>
  <cellWatches>
    <cellWatch r="I3"/>
  </cellWatches>
</worksheet>
</file>

<file path=xl/worksheets/sheet3.xml><?xml version="1.0" encoding="utf-8"?>
<worksheet xmlns="http://schemas.openxmlformats.org/spreadsheetml/2006/main" xmlns:r="http://schemas.openxmlformats.org/officeDocument/2006/relationships">
  <sheetPr codeName="Φύλλο3">
    <tabColor rgb="FFFFFF00"/>
    <pageSetUpPr fitToPage="1"/>
  </sheetPr>
  <dimension ref="A1:IV738"/>
  <sheetViews>
    <sheetView topLeftCell="A149" zoomScale="70" zoomScaleNormal="70" workbookViewId="0">
      <selection activeCell="T170" sqref="T170"/>
    </sheetView>
  </sheetViews>
  <sheetFormatPr defaultColWidth="8.85546875" defaultRowHeight="23.25"/>
  <cols>
    <col min="1" max="1" width="3" style="117" customWidth="1"/>
    <col min="2" max="2" width="7.85546875" style="261" customWidth="1"/>
    <col min="3" max="3" width="9" style="111" bestFit="1" customWidth="1"/>
    <col min="4" max="4" width="10.7109375" style="24" customWidth="1"/>
    <col min="5" max="5" width="10" style="2" customWidth="1"/>
    <col min="6" max="13" width="3.28515625" style="24" bestFit="1" customWidth="1"/>
    <col min="14" max="14" width="4" style="24" bestFit="1" customWidth="1"/>
    <col min="15" max="16" width="3.28515625" style="24" bestFit="1" customWidth="1"/>
    <col min="17" max="17" width="4" style="24" bestFit="1" customWidth="1"/>
    <col min="18" max="18" width="4.7109375" style="24" bestFit="1" customWidth="1"/>
    <col min="19" max="19" width="3.85546875" style="24" bestFit="1" customWidth="1"/>
    <col min="20" max="20" width="4.28515625" style="24" bestFit="1" customWidth="1"/>
    <col min="21" max="21" width="5.85546875" style="24" bestFit="1" customWidth="1"/>
    <col min="22" max="22" width="4.140625" style="24" bestFit="1" customWidth="1"/>
    <col min="23" max="23" width="2.28515625" style="25" customWidth="1"/>
    <col min="24" max="24" width="2.140625" style="24" customWidth="1"/>
    <col min="25" max="25" width="3.28515625" style="24" bestFit="1" customWidth="1"/>
    <col min="26" max="26" width="50.140625" style="24" customWidth="1"/>
    <col min="27" max="16384" width="8.85546875" style="24"/>
  </cols>
  <sheetData>
    <row r="1" spans="1:26" ht="12.75">
      <c r="A1" s="116">
        <v>1</v>
      </c>
      <c r="B1" s="347"/>
      <c r="C1" s="349" t="s">
        <v>14</v>
      </c>
      <c r="D1" s="349" t="s">
        <v>15</v>
      </c>
      <c r="E1" s="350" t="s">
        <v>16</v>
      </c>
      <c r="F1" s="331" t="s">
        <v>17</v>
      </c>
      <c r="G1" s="331" t="s">
        <v>18</v>
      </c>
      <c r="H1" s="331" t="s">
        <v>19</v>
      </c>
      <c r="I1" s="331" t="s">
        <v>20</v>
      </c>
      <c r="J1" s="331" t="s">
        <v>21</v>
      </c>
      <c r="K1" s="331" t="s">
        <v>22</v>
      </c>
      <c r="L1" s="331" t="s">
        <v>23</v>
      </c>
      <c r="M1" s="331" t="s">
        <v>24</v>
      </c>
      <c r="N1" s="331" t="s">
        <v>25</v>
      </c>
      <c r="O1" s="331" t="s">
        <v>26</v>
      </c>
      <c r="P1" s="331" t="s">
        <v>27</v>
      </c>
      <c r="Q1" s="331" t="s">
        <v>28</v>
      </c>
      <c r="R1" s="331" t="s">
        <v>29</v>
      </c>
      <c r="S1" s="331" t="s">
        <v>30</v>
      </c>
      <c r="T1" s="331" t="s">
        <v>172</v>
      </c>
      <c r="U1" s="331" t="s">
        <v>31</v>
      </c>
      <c r="V1" s="332"/>
    </row>
    <row r="2" spans="1:26" ht="13.5" thickBot="1">
      <c r="A2" s="116">
        <v>1</v>
      </c>
      <c r="B2" s="347"/>
      <c r="C2" s="349"/>
      <c r="D2" s="349"/>
      <c r="E2" s="350"/>
      <c r="F2" s="331">
        <v>36</v>
      </c>
      <c r="G2" s="331">
        <v>20</v>
      </c>
      <c r="H2" s="331">
        <v>20</v>
      </c>
      <c r="I2" s="331">
        <v>50</v>
      </c>
      <c r="J2" s="331">
        <v>50</v>
      </c>
      <c r="K2" s="331">
        <v>50</v>
      </c>
      <c r="L2" s="331">
        <v>50</v>
      </c>
      <c r="M2" s="331">
        <v>36</v>
      </c>
      <c r="N2" s="331">
        <v>50</v>
      </c>
      <c r="O2" s="331">
        <v>50</v>
      </c>
      <c r="P2" s="331">
        <v>50</v>
      </c>
      <c r="Q2" s="331">
        <v>50</v>
      </c>
      <c r="R2" s="331">
        <v>65</v>
      </c>
      <c r="S2" s="331">
        <v>26</v>
      </c>
      <c r="T2" s="331">
        <v>150</v>
      </c>
      <c r="U2" s="331">
        <v>65</v>
      </c>
      <c r="V2" s="332">
        <f>SUM(F2:U2)</f>
        <v>818</v>
      </c>
    </row>
    <row r="3" spans="1:26" ht="15">
      <c r="A3" s="116">
        <v>1</v>
      </c>
      <c r="B3" s="348">
        <f>'2-ΠΡΟΓΡΑΜΜΑ'!C2</f>
        <v>42611</v>
      </c>
      <c r="C3" s="103" t="s">
        <v>32</v>
      </c>
      <c r="D3" s="54" t="s">
        <v>33</v>
      </c>
      <c r="E3" s="50"/>
      <c r="F3" s="47"/>
      <c r="G3" s="47"/>
      <c r="H3" s="47"/>
      <c r="I3" s="47"/>
      <c r="J3" s="47"/>
      <c r="K3" s="47"/>
      <c r="L3" s="47"/>
      <c r="M3" s="233"/>
      <c r="N3" s="47"/>
      <c r="O3" s="47"/>
      <c r="P3" s="47"/>
      <c r="Q3" s="47"/>
      <c r="R3" s="274"/>
      <c r="S3" s="47"/>
      <c r="T3" s="47"/>
      <c r="U3" s="274"/>
      <c r="V3" s="96">
        <f>F3*$F$2+G3*$G$2+H3*$H$2+I3*$I$2+J3*$J$2+K3*$K$2+L3*$L$2+M3*$M$2+N3*$N$2+O3*$O$2+P3*$P$2+Q3*$Q$2+R3*$R$2+S3*$S$2+U3*$U$2+T3*$T$2</f>
        <v>0</v>
      </c>
      <c r="Y3" s="159" t="s">
        <v>32</v>
      </c>
      <c r="Z3" s="160" t="str">
        <f>IF(F4=1,"Γ1,","")&amp;""&amp;IF(G4=1,"Γ2,","")&amp;""&amp;IF(H4=1,"Γ3,","")&amp;""&amp;IF(I4=1,"Γ4,","")&amp;""&amp;IF(J4=1,"Γ5,","")&amp;""&amp;IF(K4=1,"Γ6,","")&amp;""&amp;IF(L4=1,"Γ7,","")&amp;""&amp;IF(M4=1,"B1,","")&amp;""&amp;IF(N4=1,"B2,","")&amp;""&amp;IF(O4=1,"B3,","")&amp;""&amp;IF(P4=1,"B4,","")&amp;""&amp;IF(Q4=1,"ΦΧ,","")&amp;""&amp;IF(R4=1,"ΚΑΜ,","")&amp;""&amp;IF(S4=1,"ΣΧ,","")&amp;""&amp;IF(T4=1,"Κ28,","")&amp;""&amp;IF(U4=1,"ΣΕΥΠ,","")</f>
        <v/>
      </c>
    </row>
    <row r="4" spans="1:26" ht="15">
      <c r="A4" s="116">
        <v>1</v>
      </c>
      <c r="B4" s="348"/>
      <c r="C4" s="104"/>
      <c r="D4" s="55" t="s">
        <v>34</v>
      </c>
      <c r="E4" s="220"/>
      <c r="F4" s="46"/>
      <c r="G4" s="46"/>
      <c r="H4" s="46"/>
      <c r="I4" s="46"/>
      <c r="J4" s="46"/>
      <c r="K4" s="46"/>
      <c r="L4" s="46"/>
      <c r="M4" s="233"/>
      <c r="N4" s="46"/>
      <c r="O4" s="46"/>
      <c r="P4" s="46"/>
      <c r="Q4" s="46"/>
      <c r="R4" s="271"/>
      <c r="S4" s="46"/>
      <c r="T4" s="46"/>
      <c r="U4" s="271"/>
      <c r="V4" s="96">
        <f>F4*$F$2+G4*$G$2+H4*$H$2+I4*$I$2+J4*$J$2+K4*$K$2+L4*$L$2+M4*$M$2+N4*$N$2+O4*$O$2+P4*$P$2+Q4*$Q$2+R4*$R$2+S4*$S$2+U4*$U$2+T4*$T$2</f>
        <v>0</v>
      </c>
      <c r="Y4" s="161" t="s">
        <v>37</v>
      </c>
      <c r="Z4" s="162" t="str">
        <f>IF(F9=1,"Γ1,","")&amp;""&amp;IF(G9=1,"Γ2,","")&amp;""&amp;IF(H9=1,"Γ3,","")&amp;""&amp;IF(I9=1,"Γ4,","")&amp;""&amp;IF(J9=1,"Γ5,","")&amp;""&amp;IF(K9=1,"Γ6,","")&amp;""&amp;IF(L9=1,"Γ7,","")&amp;""&amp;IF(M9=1,"B1,","")&amp;""&amp;IF(N9=1,"B2,","")&amp;""&amp;IF(O9=1,"B3,","")&amp;""&amp;IF(P9=1,"B4,","")&amp;""&amp;IF(Q9=1,"ΦΧ,","")&amp;""&amp;IF(R9=1,"ΚΑΜ,","")&amp;""&amp;IF(S9=1,"ΣΧ,","")&amp;""&amp;IF(T9=1,"Κ28,","")&amp;""&amp;IF(U9=1,"ΣΕΥΠ,","")</f>
        <v/>
      </c>
    </row>
    <row r="5" spans="1:26" ht="15">
      <c r="A5" s="116">
        <v>1</v>
      </c>
      <c r="B5" s="348"/>
      <c r="C5" s="105"/>
      <c r="D5" s="54" t="s">
        <v>35</v>
      </c>
      <c r="E5" s="50"/>
      <c r="F5" s="47"/>
      <c r="G5" s="47"/>
      <c r="H5" s="47"/>
      <c r="I5" s="47"/>
      <c r="J5" s="47"/>
      <c r="K5" s="47"/>
      <c r="L5" s="47"/>
      <c r="M5" s="233"/>
      <c r="N5" s="47"/>
      <c r="O5" s="47"/>
      <c r="P5" s="47"/>
      <c r="Q5" s="47"/>
      <c r="R5" s="274"/>
      <c r="S5" s="47"/>
      <c r="T5" s="47"/>
      <c r="U5" s="274"/>
      <c r="V5" s="96">
        <f>F5*$F$2+G5*$G$2+H5*$H$2+I5*$I$2+J5*$J$2+K5*$K$2+L5*$L$2+M5*$M$2+N5*$N$2+O5*$O$2+P5*$P$2+Q5*$Q$2+R5*$R$2+S5*$S$2+U5*$U$2+T5*$T$2</f>
        <v>0</v>
      </c>
      <c r="Y5" s="161" t="s">
        <v>39</v>
      </c>
      <c r="Z5" s="162" t="str">
        <f>IF(F18=1,"Γ1,","")&amp;""&amp;IF(G18=1,"Γ2,","")&amp;""&amp;IF(H18=1,"Γ3,","")&amp;""&amp;IF(I18=1,"Γ4,","")&amp;""&amp;IF(J18=1,"Γ5,","")&amp;""&amp;IF(K18=1,"Γ6,","")&amp;""&amp;IF(L18=1,"Γ7,","")&amp;""&amp;IF(M18=1,"B1,","")&amp;""&amp;IF(N18=1,"B2,","")&amp;""&amp;IF(O18=1,"B3,","")&amp;""&amp;IF(P18=1,"B4,","")&amp;""&amp;IF(Q18=1,"ΦΧ,","")&amp;""&amp;IF(R18=1,"ΚΑΜ,","")&amp;""&amp;IF(S18=1,"ΣΧ,","")&amp;""&amp;IF(T18=1,"Κ28,","")&amp;""&amp;IF(U18=1,"ΣΕΥΠ,","")</f>
        <v/>
      </c>
    </row>
    <row r="6" spans="1:26" ht="15">
      <c r="A6" s="116">
        <v>1</v>
      </c>
      <c r="B6" s="348"/>
      <c r="C6" s="53">
        <f>E3+E4+E5+E6</f>
        <v>0</v>
      </c>
      <c r="D6" s="55" t="s">
        <v>36</v>
      </c>
      <c r="E6" s="56"/>
      <c r="F6" s="46"/>
      <c r="G6" s="46"/>
      <c r="H6" s="46"/>
      <c r="I6" s="46"/>
      <c r="J6" s="46"/>
      <c r="K6" s="46"/>
      <c r="L6" s="46"/>
      <c r="M6" s="233"/>
      <c r="N6" s="46"/>
      <c r="O6" s="46"/>
      <c r="P6" s="46"/>
      <c r="Q6" s="46"/>
      <c r="R6" s="271"/>
      <c r="S6" s="46"/>
      <c r="T6" s="46"/>
      <c r="U6" s="271"/>
      <c r="V6" s="96">
        <f>F6*$F$2+G6*$G$2+H6*$H$2+I6*$I$2+J6*$J$2+K6*$K$2+L6*$L$2+M6*$M$2+N6*$N$2+O6*$O$2+P6*$P$2+Q6*$Q$2+R6*$R$2+S6*$S$2+U6*$U$2+T6*$T$2</f>
        <v>0</v>
      </c>
      <c r="Y6" s="161" t="s">
        <v>40</v>
      </c>
      <c r="Z6" s="162" t="str">
        <f>IF(F23=1,"Γ1,","")&amp;""&amp;IF(G23=1,"Γ2,","")&amp;""&amp;IF(H23=1,"Γ3,","")&amp;""&amp;IF(I23=1,"Γ4,","")&amp;""&amp;IF(J23=1,"Γ5,","")&amp;""&amp;IF(K23=1,"Γ6,","")&amp;""&amp;IF(L23=1,"Γ7,","")&amp;""&amp;IF(M23=1,"B1,","")&amp;""&amp;IF(N23=1,"B2,","")&amp;""&amp;IF(O23=1,"B3,","")&amp;""&amp;IF(P23=1,"B4,","")&amp;""&amp;IF(Q23=1,"ΦΧ,","")&amp;""&amp;IF(R23=1,"ΚΑΜ,","")&amp;""&amp;IF(S23=1,"ΣΧ,","")&amp;""&amp;IF(T23=1,"Κ28,","")&amp;""&amp;IF(U23=1,"ΣΕΥΠ,","")</f>
        <v/>
      </c>
    </row>
    <row r="7" spans="1:26" ht="15.75" thickBot="1">
      <c r="A7" s="116">
        <v>1</v>
      </c>
      <c r="B7" s="348"/>
      <c r="C7" s="57"/>
      <c r="D7" s="58"/>
      <c r="E7" s="60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275"/>
      <c r="S7" s="71"/>
      <c r="T7" s="71"/>
      <c r="U7" s="275"/>
      <c r="V7" s="96"/>
      <c r="Y7" s="163" t="s">
        <v>42</v>
      </c>
      <c r="Z7" s="164" t="str">
        <f>IF(F32=1,"Γ1,","")&amp;""&amp;IF(G32=1,"Γ2,","")&amp;""&amp;IF(H32=1,"Γ3,","")&amp;""&amp;IF(I32=1,"Γ4,","")&amp;""&amp;IF(J32=1,"Γ5,","")&amp;""&amp;IF(K32=1,"Γ6,","")&amp;""&amp;IF(L32=1,"Γ7,","")&amp;""&amp;IF(M32=1,"B1,","")&amp;""&amp;IF(N32=1,"B2,","")&amp;""&amp;IF(O32=1,"B3,","")&amp;""&amp;IF(P32=1,"B4,","")&amp;""&amp;IF(Q32=1,"ΦΧ,","")&amp;""&amp;IF(R32=1,"ΚΑΜ,","")&amp;""&amp;IF(S32=1,"ΣΧ,","")&amp;""&amp;IF(T32=1,"Κ28,","")&amp;""&amp;IF(U32=1,"ΣΕΥΠ,","")</f>
        <v/>
      </c>
    </row>
    <row r="8" spans="1:26" ht="12.75">
      <c r="A8" s="116">
        <v>1</v>
      </c>
      <c r="B8" s="348"/>
      <c r="C8" s="106" t="s">
        <v>37</v>
      </c>
      <c r="D8" s="54" t="s">
        <v>33</v>
      </c>
      <c r="E8" s="50"/>
      <c r="F8" s="47"/>
      <c r="G8" s="47"/>
      <c r="H8" s="47"/>
      <c r="I8" s="47"/>
      <c r="J8" s="47"/>
      <c r="K8" s="47"/>
      <c r="L8" s="47"/>
      <c r="M8" s="233"/>
      <c r="N8" s="47"/>
      <c r="O8" s="47"/>
      <c r="P8" s="47"/>
      <c r="Q8" s="47"/>
      <c r="R8" s="274"/>
      <c r="S8" s="47"/>
      <c r="T8" s="47"/>
      <c r="U8" s="274"/>
      <c r="V8" s="96">
        <f>F8*$F$2+G8*$G$2+H8*$H$2+I8*$I$2+J8*$J$2+K8*$K$2+L8*$L$2+M8*$M$2+N8*$N$2+O8*$O$2+P8*$P$2+Q8*$Q$2+R8*$R$2+S8*$S$2+U8*$U$2+T8*$T$2</f>
        <v>0</v>
      </c>
    </row>
    <row r="9" spans="1:26" ht="12.75">
      <c r="A9" s="116">
        <v>1</v>
      </c>
      <c r="B9" s="348"/>
      <c r="C9" s="107"/>
      <c r="D9" s="55" t="s">
        <v>34</v>
      </c>
      <c r="E9" s="218"/>
      <c r="F9" s="46"/>
      <c r="G9" s="46"/>
      <c r="H9" s="46"/>
      <c r="I9" s="46"/>
      <c r="J9" s="46"/>
      <c r="K9" s="46"/>
      <c r="L9" s="46"/>
      <c r="M9" s="233"/>
      <c r="N9" s="46"/>
      <c r="O9" s="46"/>
      <c r="P9" s="46"/>
      <c r="Q9" s="46"/>
      <c r="R9" s="271"/>
      <c r="S9" s="46"/>
      <c r="T9" s="46"/>
      <c r="U9" s="271"/>
      <c r="V9" s="96">
        <f>F9*$F$2+G9*$G$2+H9*$H$2+I9*$I$2+J9*$J$2+K9*$K$2+L9*$L$2+M9*$M$2+N9*$N$2+O9*$O$2+P9*$P$2+Q9*$Q$2+R9*$R$2+S9*$S$2+U9*$U$2+T9*$T$2</f>
        <v>0</v>
      </c>
    </row>
    <row r="10" spans="1:26" ht="12.75">
      <c r="A10" s="116">
        <v>1</v>
      </c>
      <c r="B10" s="348"/>
      <c r="C10" s="107"/>
      <c r="D10" s="54" t="s">
        <v>35</v>
      </c>
      <c r="E10" s="50"/>
      <c r="F10" s="47"/>
      <c r="G10" s="47"/>
      <c r="H10" s="47"/>
      <c r="I10" s="47"/>
      <c r="J10" s="47"/>
      <c r="K10" s="47"/>
      <c r="L10" s="47"/>
      <c r="M10" s="233"/>
      <c r="N10" s="47"/>
      <c r="O10" s="47"/>
      <c r="P10" s="47"/>
      <c r="Q10" s="47"/>
      <c r="R10" s="274"/>
      <c r="S10" s="47"/>
      <c r="T10" s="47"/>
      <c r="U10" s="274"/>
      <c r="V10" s="96">
        <f>F10*$F$2+G10*$G$2+H10*$H$2+I10*$I$2+J10*$J$2+K10*$K$2+L10*$L$2+M10*$M$2+N10*$N$2+O10*$O$2+P10*$P$2+Q10*$Q$2+R10*$R$2+S10*$S$2+U10*$U$2+T10*$T$2</f>
        <v>0</v>
      </c>
    </row>
    <row r="11" spans="1:26" ht="12.75">
      <c r="A11" s="116">
        <v>1</v>
      </c>
      <c r="B11" s="348"/>
      <c r="C11" s="101">
        <f>E8+E9+E10+E11+E12+E13+E14+E15</f>
        <v>0</v>
      </c>
      <c r="D11" s="55" t="s">
        <v>36</v>
      </c>
      <c r="E11" s="56"/>
      <c r="F11" s="46"/>
      <c r="G11" s="46"/>
      <c r="H11" s="46"/>
      <c r="I11" s="46"/>
      <c r="J11" s="46"/>
      <c r="K11" s="46"/>
      <c r="L11" s="46"/>
      <c r="M11" s="233"/>
      <c r="N11" s="46"/>
      <c r="O11" s="46"/>
      <c r="P11" s="46"/>
      <c r="Q11" s="46"/>
      <c r="R11" s="271"/>
      <c r="S11" s="46"/>
      <c r="T11" s="46"/>
      <c r="U11" s="271"/>
      <c r="V11" s="96">
        <f>F11*$F$2+G11*$G$2+H11*$H$2+I11*$I$2+J11*$J$2+K11*$K$2+L11*$L$2+M11*$M$2+N11*$N$2+O11*$O$2+P11*$P$2+Q11*$Q$2+R11*$R$2+S11*$S$2+U11*$U$2+T11*$T$2</f>
        <v>0</v>
      </c>
    </row>
    <row r="12" spans="1:26" ht="12.75" hidden="1">
      <c r="A12" s="116">
        <v>1</v>
      </c>
      <c r="B12" s="348"/>
      <c r="C12" s="108" t="s">
        <v>38</v>
      </c>
      <c r="D12" s="54" t="s">
        <v>33</v>
      </c>
      <c r="E12" s="50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274"/>
      <c r="S12" s="47"/>
      <c r="T12" s="47"/>
      <c r="U12" s="274"/>
      <c r="V12" s="96">
        <f t="shared" ref="V12:V29" si="0">F12*$F$2+G12*$G$2+H12*$H$2+I12*$I$2+J12*$J$2+K12*$K$2+L12*$L$2+M12*$M$2+N12*$N$2+O12*$O$2+P12*$P$2+Q12*$Q$2+R12*$R$2+S12*$S$2+U12*$U$2+T12*$T$2</f>
        <v>0</v>
      </c>
    </row>
    <row r="13" spans="1:26" ht="12.75" hidden="1">
      <c r="A13" s="116">
        <v>1</v>
      </c>
      <c r="B13" s="348"/>
      <c r="C13" s="109"/>
      <c r="D13" s="55" t="s">
        <v>34</v>
      </c>
      <c r="E13" s="5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271"/>
      <c r="S13" s="46"/>
      <c r="T13" s="46"/>
      <c r="U13" s="271"/>
      <c r="V13" s="96">
        <f t="shared" si="0"/>
        <v>0</v>
      </c>
    </row>
    <row r="14" spans="1:26" ht="12.75" hidden="1">
      <c r="A14" s="116">
        <v>1</v>
      </c>
      <c r="B14" s="348"/>
      <c r="C14" s="110"/>
      <c r="D14" s="54" t="s">
        <v>35</v>
      </c>
      <c r="E14" s="50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274"/>
      <c r="S14" s="47"/>
      <c r="T14" s="47"/>
      <c r="U14" s="274"/>
      <c r="V14" s="96">
        <f t="shared" si="0"/>
        <v>0</v>
      </c>
    </row>
    <row r="15" spans="1:26" ht="12.75" hidden="1">
      <c r="A15" s="116">
        <v>1</v>
      </c>
      <c r="B15" s="348"/>
      <c r="D15" s="55" t="s">
        <v>36</v>
      </c>
      <c r="E15" s="5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271"/>
      <c r="S15" s="46"/>
      <c r="T15" s="46"/>
      <c r="U15" s="271"/>
      <c r="V15" s="96">
        <f t="shared" si="0"/>
        <v>0</v>
      </c>
    </row>
    <row r="16" spans="1:26" ht="12.75">
      <c r="A16" s="116">
        <v>1</v>
      </c>
      <c r="B16" s="348"/>
      <c r="C16" s="57"/>
      <c r="D16" s="58"/>
      <c r="E16" s="60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275"/>
      <c r="S16" s="71"/>
      <c r="T16" s="71"/>
      <c r="U16" s="275"/>
      <c r="V16" s="96"/>
    </row>
    <row r="17" spans="1:256" ht="12.75">
      <c r="A17" s="116">
        <v>1</v>
      </c>
      <c r="B17" s="348"/>
      <c r="C17" s="103" t="s">
        <v>39</v>
      </c>
      <c r="D17" s="54" t="s">
        <v>33</v>
      </c>
      <c r="E17" s="50"/>
      <c r="F17" s="47"/>
      <c r="G17" s="47"/>
      <c r="H17" s="47"/>
      <c r="I17" s="47"/>
      <c r="J17" s="47"/>
      <c r="K17" s="47"/>
      <c r="L17" s="47"/>
      <c r="M17" s="233"/>
      <c r="N17" s="47"/>
      <c r="O17" s="47"/>
      <c r="P17" s="47"/>
      <c r="Q17" s="47"/>
      <c r="R17" s="274"/>
      <c r="S17" s="47"/>
      <c r="T17" s="47"/>
      <c r="U17" s="274"/>
      <c r="V17" s="96">
        <f t="shared" si="0"/>
        <v>0</v>
      </c>
    </row>
    <row r="18" spans="1:256" ht="12.75">
      <c r="A18" s="116">
        <v>1</v>
      </c>
      <c r="B18" s="348"/>
      <c r="C18" s="104"/>
      <c r="D18" s="55" t="s">
        <v>34</v>
      </c>
      <c r="E18" s="219"/>
      <c r="F18" s="46"/>
      <c r="G18" s="46"/>
      <c r="H18" s="46"/>
      <c r="I18" s="46"/>
      <c r="J18" s="46"/>
      <c r="K18" s="46"/>
      <c r="L18" s="214"/>
      <c r="M18" s="233"/>
      <c r="N18" s="46"/>
      <c r="O18" s="46"/>
      <c r="P18" s="46"/>
      <c r="Q18" s="46"/>
      <c r="R18" s="271"/>
      <c r="S18" s="46"/>
      <c r="T18" s="46"/>
      <c r="U18" s="271"/>
      <c r="V18" s="96">
        <f t="shared" si="0"/>
        <v>0</v>
      </c>
    </row>
    <row r="19" spans="1:256" ht="12.75">
      <c r="A19" s="116">
        <v>1</v>
      </c>
      <c r="B19" s="348"/>
      <c r="C19" s="105"/>
      <c r="D19" s="54" t="s">
        <v>35</v>
      </c>
      <c r="E19" s="50"/>
      <c r="F19" s="47"/>
      <c r="G19" s="47"/>
      <c r="H19" s="47"/>
      <c r="I19" s="47"/>
      <c r="J19" s="47"/>
      <c r="K19" s="47"/>
      <c r="L19" s="47"/>
      <c r="M19" s="233"/>
      <c r="N19" s="47"/>
      <c r="O19" s="47"/>
      <c r="P19" s="47"/>
      <c r="Q19" s="47"/>
      <c r="R19" s="274"/>
      <c r="S19" s="47"/>
      <c r="T19" s="47"/>
      <c r="U19" s="274"/>
      <c r="V19" s="96">
        <f t="shared" si="0"/>
        <v>0</v>
      </c>
    </row>
    <row r="20" spans="1:256" ht="12.75">
      <c r="A20" s="116">
        <v>1</v>
      </c>
      <c r="B20" s="348"/>
      <c r="C20" s="53">
        <f>E17+E18+E19+E20</f>
        <v>0</v>
      </c>
      <c r="D20" s="55" t="s">
        <v>36</v>
      </c>
      <c r="E20" s="56"/>
      <c r="F20" s="46"/>
      <c r="G20" s="46"/>
      <c r="H20" s="46"/>
      <c r="I20" s="46"/>
      <c r="J20" s="46"/>
      <c r="K20" s="46"/>
      <c r="L20" s="46"/>
      <c r="M20" s="233"/>
      <c r="N20" s="46"/>
      <c r="O20" s="46"/>
      <c r="P20" s="46"/>
      <c r="Q20" s="46"/>
      <c r="R20" s="271"/>
      <c r="S20" s="46"/>
      <c r="T20" s="46"/>
      <c r="U20" s="271"/>
      <c r="V20" s="96">
        <f t="shared" si="0"/>
        <v>0</v>
      </c>
    </row>
    <row r="21" spans="1:256" ht="12.75">
      <c r="A21" s="116">
        <v>1</v>
      </c>
      <c r="B21" s="348"/>
      <c r="C21" s="57"/>
      <c r="D21" s="58"/>
      <c r="E21" s="60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275"/>
      <c r="S21" s="71"/>
      <c r="T21" s="71"/>
      <c r="U21" s="275"/>
      <c r="V21" s="96"/>
    </row>
    <row r="22" spans="1:256" ht="12.75">
      <c r="A22" s="116">
        <v>1</v>
      </c>
      <c r="B22" s="348"/>
      <c r="C22" s="106" t="s">
        <v>40</v>
      </c>
      <c r="D22" s="54" t="s">
        <v>33</v>
      </c>
      <c r="E22" s="50"/>
      <c r="F22" s="47"/>
      <c r="G22" s="47"/>
      <c r="H22" s="47"/>
      <c r="I22" s="47"/>
      <c r="J22" s="47"/>
      <c r="K22" s="47"/>
      <c r="L22" s="47"/>
      <c r="M22" s="233"/>
      <c r="N22" s="47"/>
      <c r="O22" s="47"/>
      <c r="P22" s="47"/>
      <c r="Q22" s="47"/>
      <c r="R22" s="274"/>
      <c r="S22" s="47"/>
      <c r="T22" s="47"/>
      <c r="U22" s="274"/>
      <c r="V22" s="96">
        <f t="shared" si="0"/>
        <v>0</v>
      </c>
    </row>
    <row r="23" spans="1:256" ht="12.75">
      <c r="A23" s="116">
        <v>1</v>
      </c>
      <c r="B23" s="348"/>
      <c r="C23" s="107"/>
      <c r="D23" s="55" t="s">
        <v>34</v>
      </c>
      <c r="E23" s="218"/>
      <c r="F23" s="46"/>
      <c r="G23" s="46"/>
      <c r="H23" s="46"/>
      <c r="I23" s="46"/>
      <c r="J23" s="46"/>
      <c r="K23" s="46"/>
      <c r="L23" s="46"/>
      <c r="M23" s="233"/>
      <c r="N23" s="46"/>
      <c r="O23" s="46"/>
      <c r="P23" s="46"/>
      <c r="Q23" s="46"/>
      <c r="R23" s="271"/>
      <c r="S23" s="46"/>
      <c r="T23" s="46"/>
      <c r="U23" s="271"/>
      <c r="V23" s="96">
        <f t="shared" si="0"/>
        <v>0</v>
      </c>
    </row>
    <row r="24" spans="1:256" ht="12.75">
      <c r="A24" s="116">
        <v>1</v>
      </c>
      <c r="B24" s="348"/>
      <c r="C24" s="107"/>
      <c r="D24" s="54" t="s">
        <v>35</v>
      </c>
      <c r="E24" s="50"/>
      <c r="F24" s="47"/>
      <c r="G24" s="47"/>
      <c r="H24" s="47"/>
      <c r="I24" s="47"/>
      <c r="J24" s="47"/>
      <c r="K24" s="47"/>
      <c r="L24" s="47"/>
      <c r="M24" s="233"/>
      <c r="N24" s="47"/>
      <c r="O24" s="47"/>
      <c r="P24" s="47"/>
      <c r="Q24" s="47"/>
      <c r="R24" s="274"/>
      <c r="S24" s="47"/>
      <c r="T24" s="47"/>
      <c r="U24" s="274"/>
      <c r="V24" s="96">
        <f t="shared" si="0"/>
        <v>0</v>
      </c>
    </row>
    <row r="25" spans="1:256" ht="12.75">
      <c r="A25" s="116">
        <v>1</v>
      </c>
      <c r="B25" s="348"/>
      <c r="C25" s="101">
        <f>E22+E23+E24+E25+E26+E27+E28+E29</f>
        <v>0</v>
      </c>
      <c r="D25" s="55" t="s">
        <v>36</v>
      </c>
      <c r="E25" s="56"/>
      <c r="F25" s="46"/>
      <c r="G25" s="46"/>
      <c r="H25" s="46"/>
      <c r="I25" s="46"/>
      <c r="J25" s="46"/>
      <c r="K25" s="46"/>
      <c r="L25" s="46"/>
      <c r="M25" s="233"/>
      <c r="N25" s="46"/>
      <c r="O25" s="46"/>
      <c r="P25" s="46"/>
      <c r="Q25" s="46"/>
      <c r="R25" s="271"/>
      <c r="S25" s="46"/>
      <c r="T25" s="46"/>
      <c r="U25" s="271"/>
      <c r="V25" s="96">
        <f t="shared" si="0"/>
        <v>0</v>
      </c>
    </row>
    <row r="26" spans="1:256" ht="12.75" hidden="1">
      <c r="A26" s="116">
        <v>1</v>
      </c>
      <c r="B26" s="348"/>
      <c r="C26" s="108" t="s">
        <v>41</v>
      </c>
      <c r="D26" s="54" t="s">
        <v>33</v>
      </c>
      <c r="E26" s="50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274"/>
      <c r="S26" s="47"/>
      <c r="T26" s="47"/>
      <c r="U26" s="274"/>
      <c r="V26" s="96">
        <f t="shared" si="0"/>
        <v>0</v>
      </c>
    </row>
    <row r="27" spans="1:256" ht="12.75" hidden="1">
      <c r="A27" s="116">
        <v>1</v>
      </c>
      <c r="B27" s="348"/>
      <c r="C27" s="109"/>
      <c r="D27" s="55" t="s">
        <v>34</v>
      </c>
      <c r="E27" s="5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271"/>
      <c r="S27" s="46"/>
      <c r="T27" s="46"/>
      <c r="U27" s="271"/>
      <c r="V27" s="96">
        <f t="shared" si="0"/>
        <v>0</v>
      </c>
    </row>
    <row r="28" spans="1:256" ht="12.75" hidden="1">
      <c r="A28" s="116">
        <v>1</v>
      </c>
      <c r="B28" s="348"/>
      <c r="C28" s="110"/>
      <c r="D28" s="54" t="s">
        <v>35</v>
      </c>
      <c r="E28" s="50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274"/>
      <c r="S28" s="47"/>
      <c r="T28" s="47"/>
      <c r="U28" s="274"/>
      <c r="V28" s="96">
        <f t="shared" si="0"/>
        <v>0</v>
      </c>
    </row>
    <row r="29" spans="1:256" ht="12.75" hidden="1">
      <c r="A29" s="116">
        <v>1</v>
      </c>
      <c r="B29" s="348"/>
      <c r="D29" s="55" t="s">
        <v>36</v>
      </c>
      <c r="E29" s="5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271"/>
      <c r="S29" s="46"/>
      <c r="T29" s="46"/>
      <c r="U29" s="271"/>
      <c r="V29" s="96">
        <f t="shared" si="0"/>
        <v>0</v>
      </c>
    </row>
    <row r="30" spans="1:256" ht="12.75">
      <c r="A30" s="116">
        <v>1</v>
      </c>
      <c r="B30" s="348"/>
      <c r="C30" s="57"/>
      <c r="D30" s="58"/>
      <c r="E30" s="60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275"/>
      <c r="S30" s="71"/>
      <c r="T30" s="71"/>
      <c r="U30" s="275"/>
      <c r="V30" s="96"/>
    </row>
    <row r="31" spans="1:256" ht="12.75">
      <c r="A31" s="116">
        <v>1</v>
      </c>
      <c r="B31" s="348"/>
      <c r="C31" s="103" t="s">
        <v>42</v>
      </c>
      <c r="D31" s="54" t="s">
        <v>33</v>
      </c>
      <c r="E31" s="50"/>
      <c r="F31" s="47"/>
      <c r="G31" s="47"/>
      <c r="H31" s="47"/>
      <c r="I31" s="47"/>
      <c r="J31" s="47"/>
      <c r="K31" s="47"/>
      <c r="L31" s="47"/>
      <c r="M31" s="233"/>
      <c r="N31" s="47"/>
      <c r="O31" s="47"/>
      <c r="P31" s="47"/>
      <c r="Q31" s="47"/>
      <c r="R31" s="274"/>
      <c r="S31" s="47"/>
      <c r="T31" s="47"/>
      <c r="U31" s="274"/>
      <c r="V31" s="96">
        <f>F31*$F$2+G31*$G$2+H31*$H$2+I31*$I$2+J31*$J$2+K31*$K$2+L31*$L$2+M31*$M$2+N31*$N$2+O31*$O$2+P31*$P$2+Q31*$Q$2+R31*$R$2+S31*$S$2+U31*$U$2+T31*$T$2</f>
        <v>0</v>
      </c>
    </row>
    <row r="32" spans="1:256" s="31" customFormat="1" ht="12.75">
      <c r="A32" s="116">
        <v>1</v>
      </c>
      <c r="B32" s="348"/>
      <c r="C32" s="104"/>
      <c r="D32" s="55" t="s">
        <v>34</v>
      </c>
      <c r="E32" s="218"/>
      <c r="F32" s="46"/>
      <c r="G32" s="46"/>
      <c r="H32" s="46"/>
      <c r="I32" s="46"/>
      <c r="J32" s="46"/>
      <c r="K32" s="46"/>
      <c r="L32" s="46"/>
      <c r="M32" s="233"/>
      <c r="N32" s="46"/>
      <c r="O32" s="46"/>
      <c r="P32" s="46"/>
      <c r="Q32" s="46"/>
      <c r="R32" s="271"/>
      <c r="S32" s="46"/>
      <c r="T32" s="46"/>
      <c r="U32" s="271"/>
      <c r="V32" s="96">
        <f>F32*$F$2+G32*$G$2+H32*$H$2+I32*$I$2+J32*$J$2+K32*$K$2+L32*$L$2+M32*$M$2+N32*$N$2+O32*$O$2+P32*$P$2+Q32*$Q$2+R32*$R$2+S32*$S$2+U32*$U$2+T32*$T$2</f>
        <v>0</v>
      </c>
      <c r="W32" s="25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</row>
    <row r="33" spans="1:26" ht="12.75">
      <c r="A33" s="116">
        <v>1</v>
      </c>
      <c r="B33" s="348"/>
      <c r="C33" s="105"/>
      <c r="D33" s="54" t="s">
        <v>35</v>
      </c>
      <c r="E33" s="50"/>
      <c r="F33" s="47"/>
      <c r="G33" s="47"/>
      <c r="H33" s="47"/>
      <c r="I33" s="47"/>
      <c r="J33" s="47"/>
      <c r="K33" s="47"/>
      <c r="L33" s="47"/>
      <c r="M33" s="233"/>
      <c r="N33" s="47"/>
      <c r="O33" s="47"/>
      <c r="P33" s="47"/>
      <c r="Q33" s="47"/>
      <c r="R33" s="274"/>
      <c r="S33" s="47"/>
      <c r="T33" s="47"/>
      <c r="U33" s="274"/>
      <c r="V33" s="96">
        <f>F33*$F$2+G33*$G$2+H33*$H$2+I33*$I$2+J33*$J$2+K33*$K$2+L33*$L$2+M33*$M$2+N33*$N$2+O33*$O$2+P33*$P$2+Q33*$Q$2+R33*$R$2+S33*$S$2+U33*$U$2+T33*$T$2</f>
        <v>0</v>
      </c>
    </row>
    <row r="34" spans="1:26" ht="12.75">
      <c r="A34" s="116">
        <v>1</v>
      </c>
      <c r="B34" s="348"/>
      <c r="C34" s="53">
        <f>E31+E32+E33+E34</f>
        <v>0</v>
      </c>
      <c r="D34" s="55" t="s">
        <v>36</v>
      </c>
      <c r="E34" s="56"/>
      <c r="F34" s="46"/>
      <c r="G34" s="46"/>
      <c r="H34" s="46"/>
      <c r="I34" s="46"/>
      <c r="J34" s="46"/>
      <c r="K34" s="46"/>
      <c r="L34" s="46"/>
      <c r="M34" s="233"/>
      <c r="N34" s="46"/>
      <c r="O34" s="46"/>
      <c r="P34" s="46"/>
      <c r="Q34" s="46"/>
      <c r="R34" s="271"/>
      <c r="S34" s="46"/>
      <c r="T34" s="46"/>
      <c r="U34" s="271"/>
      <c r="V34" s="96">
        <f>F34*$F$2+G34*$G$2+H34*$H$2+I34*$I$2+J34*$J$2+K34*$K$2+L34*$L$2+M34*$M$2+N34*$N$2+O34*$O$2+P34*$P$2+Q34*$Q$2+R34*$R$2+S34*$S$2+U34*$U$2+T34*$T$2</f>
        <v>0</v>
      </c>
    </row>
    <row r="35" spans="1:26" ht="12" customHeight="1">
      <c r="A35" s="116">
        <v>1</v>
      </c>
      <c r="B35" s="330"/>
      <c r="C35" s="57"/>
      <c r="D35" s="58"/>
      <c r="E35" s="59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96"/>
    </row>
    <row r="36" spans="1:26" s="67" customFormat="1">
      <c r="A36" s="116">
        <v>1</v>
      </c>
      <c r="B36" s="258"/>
      <c r="C36" s="112"/>
      <c r="D36" s="68"/>
      <c r="E36" s="69"/>
      <c r="V36" s="100"/>
      <c r="W36" s="25"/>
    </row>
    <row r="37" spans="1:26" s="67" customFormat="1">
      <c r="A37" s="116">
        <v>1</v>
      </c>
      <c r="B37" s="258"/>
      <c r="C37" s="176"/>
      <c r="E37" s="69"/>
      <c r="V37" s="100"/>
      <c r="W37" s="25"/>
    </row>
    <row r="38" spans="1:26" ht="12.75">
      <c r="A38" s="116">
        <v>1</v>
      </c>
      <c r="B38" s="347"/>
      <c r="C38" s="349" t="s">
        <v>14</v>
      </c>
      <c r="D38" s="349" t="s">
        <v>15</v>
      </c>
      <c r="E38" s="350" t="s">
        <v>16</v>
      </c>
      <c r="F38" s="331" t="s">
        <v>17</v>
      </c>
      <c r="G38" s="331" t="s">
        <v>18</v>
      </c>
      <c r="H38" s="331" t="s">
        <v>19</v>
      </c>
      <c r="I38" s="331" t="s">
        <v>20</v>
      </c>
      <c r="J38" s="331" t="s">
        <v>21</v>
      </c>
      <c r="K38" s="331" t="s">
        <v>22</v>
      </c>
      <c r="L38" s="331" t="s">
        <v>23</v>
      </c>
      <c r="M38" s="331" t="s">
        <v>24</v>
      </c>
      <c r="N38" s="331" t="s">
        <v>25</v>
      </c>
      <c r="O38" s="331" t="s">
        <v>26</v>
      </c>
      <c r="P38" s="331" t="s">
        <v>27</v>
      </c>
      <c r="Q38" s="331" t="s">
        <v>28</v>
      </c>
      <c r="R38" s="331" t="s">
        <v>29</v>
      </c>
      <c r="S38" s="331" t="s">
        <v>30</v>
      </c>
      <c r="T38" s="331" t="s">
        <v>171</v>
      </c>
      <c r="U38" s="331" t="s">
        <v>31</v>
      </c>
      <c r="V38" s="332"/>
    </row>
    <row r="39" spans="1:26" ht="13.5" thickBot="1">
      <c r="A39" s="116">
        <v>1</v>
      </c>
      <c r="B39" s="347"/>
      <c r="C39" s="349"/>
      <c r="D39" s="349"/>
      <c r="E39" s="350"/>
      <c r="F39" s="331">
        <v>36</v>
      </c>
      <c r="G39" s="331">
        <v>20</v>
      </c>
      <c r="H39" s="331">
        <v>20</v>
      </c>
      <c r="I39" s="331">
        <v>50</v>
      </c>
      <c r="J39" s="331">
        <v>50</v>
      </c>
      <c r="K39" s="331">
        <v>50</v>
      </c>
      <c r="L39" s="331">
        <v>50</v>
      </c>
      <c r="M39" s="331">
        <v>36</v>
      </c>
      <c r="N39" s="331">
        <v>50</v>
      </c>
      <c r="O39" s="331">
        <v>50</v>
      </c>
      <c r="P39" s="331">
        <v>50</v>
      </c>
      <c r="Q39" s="331">
        <v>50</v>
      </c>
      <c r="R39" s="331">
        <v>65</v>
      </c>
      <c r="S39" s="331">
        <v>26</v>
      </c>
      <c r="T39" s="331">
        <v>150</v>
      </c>
      <c r="U39" s="331">
        <v>65</v>
      </c>
      <c r="V39" s="332">
        <f>SUM(F39:U39)</f>
        <v>818</v>
      </c>
    </row>
    <row r="40" spans="1:26" ht="15">
      <c r="A40" s="116">
        <v>1</v>
      </c>
      <c r="B40" s="348">
        <f>'2-ΠΡΟΓΡΑΜΜΑ'!C2+1</f>
        <v>42612</v>
      </c>
      <c r="C40" s="103" t="s">
        <v>32</v>
      </c>
      <c r="D40" s="54" t="s">
        <v>33</v>
      </c>
      <c r="E40" s="50"/>
      <c r="F40" s="47"/>
      <c r="G40" s="47"/>
      <c r="H40" s="47"/>
      <c r="I40" s="47"/>
      <c r="J40" s="47"/>
      <c r="K40" s="47"/>
      <c r="L40" s="47"/>
      <c r="M40" s="233"/>
      <c r="N40" s="47"/>
      <c r="O40" s="47"/>
      <c r="P40" s="47"/>
      <c r="Q40" s="47"/>
      <c r="R40" s="274"/>
      <c r="S40" s="47"/>
      <c r="T40" s="47"/>
      <c r="U40" s="274"/>
      <c r="V40" s="96">
        <f>F40*$F$2+G40*$G$2+H40*$H$2+I40*$I$2+J40*$J$2+K40*$K$2+L40*$L$2+M40*$M$2+N40*$N$2+O40*$O$2+P40*$P$2+Q40*$Q$2+R40*$R$2+S40*$S$2+U40*$U$2+T40*$T$39</f>
        <v>0</v>
      </c>
      <c r="Y40" s="159" t="s">
        <v>32</v>
      </c>
      <c r="Z40" s="160" t="str">
        <f>IF(F41=1,"Γ1,","")&amp;""&amp;IF(G41=1,"Γ2,","")&amp;""&amp;IF(H41=1,"Γ3,","")&amp;""&amp;IF(I41=1,"Γ4,","")&amp;""&amp;IF(J41=1,"Γ5,","")&amp;""&amp;IF(K41=1,"Γ6,","")&amp;""&amp;IF(L41=1,"Γ7,","")&amp;""&amp;IF(M41=1,"B1,","")&amp;""&amp;IF(N41=1,"B2,","")&amp;""&amp;IF(O41=1,"B3,","")&amp;""&amp;IF(P41=1,"B4,","")&amp;""&amp;IF(Q41=1,"ΦΧ,","")&amp;""&amp;IF(R41=1,"ΚΑΜ,","")&amp;""&amp;IF(S41=1,"ΣΧ,","")&amp;""&amp;IF(T41=1,"Κ28,","")&amp;""&amp;IF(U41=1,"ΣΕΥΠ,","")</f>
        <v/>
      </c>
    </row>
    <row r="41" spans="1:26" ht="15">
      <c r="A41" s="116">
        <v>1</v>
      </c>
      <c r="B41" s="353"/>
      <c r="C41" s="104"/>
      <c r="D41" s="55" t="s">
        <v>34</v>
      </c>
      <c r="E41" s="220"/>
      <c r="F41" s="271"/>
      <c r="G41" s="271"/>
      <c r="H41" s="271"/>
      <c r="I41" s="271"/>
      <c r="J41" s="271"/>
      <c r="K41" s="46"/>
      <c r="L41" s="46"/>
      <c r="M41" s="233"/>
      <c r="N41" s="46"/>
      <c r="O41" s="46"/>
      <c r="P41" s="46"/>
      <c r="Q41" s="46"/>
      <c r="R41" s="271"/>
      <c r="S41" s="46"/>
      <c r="T41" s="46"/>
      <c r="U41" s="271"/>
      <c r="V41" s="96">
        <f>F41*$F$2+G41*$G$2+H41*$H$2+I41*$I$2+J41*$J$2+K41*$K$2+L41*$L$2+M41*$M$2+N41*$N$2+O41*$O$2+P41*$P$2+Q41*$Q$2+R41*$R$2+S41*$S$2+U41*$U$2+T41*$T$39</f>
        <v>0</v>
      </c>
      <c r="Y41" s="161" t="s">
        <v>37</v>
      </c>
      <c r="Z41" s="162" t="str">
        <f>IF(F46=1,"Γ1,","")&amp;""&amp;IF(G46=1,"Γ2,","")&amp;""&amp;IF(H46=1,"Γ3,","")&amp;""&amp;IF(I46=1,"Γ4,","")&amp;""&amp;IF(J46=1,"Γ5,","")&amp;""&amp;IF(K46=1,"Γ6,","")&amp;""&amp;IF(L46=1,"Γ7,","")&amp;""&amp;IF(M46=1,"B1,","")&amp;""&amp;IF(N46=1,"B2,","")&amp;""&amp;IF(O46=1,"B3,","")&amp;""&amp;IF(P46=1,"B4,","")&amp;""&amp;IF(Q46=1,"ΦΧ,","")&amp;""&amp;IF(R46=1,"ΚΑΜ,","")&amp;""&amp;IF(S46=1,"ΣΧ,","")&amp;""&amp;IF(T46=1,"Κ28,","")&amp;""&amp;IF(U46=1,"ΣΕΥΠ,","")</f>
        <v/>
      </c>
    </row>
    <row r="42" spans="1:26" ht="15">
      <c r="A42" s="116">
        <v>1</v>
      </c>
      <c r="B42" s="353"/>
      <c r="C42" s="105"/>
      <c r="D42" s="54" t="s">
        <v>35</v>
      </c>
      <c r="E42" s="50"/>
      <c r="F42" s="274"/>
      <c r="G42" s="274"/>
      <c r="H42" s="274"/>
      <c r="I42" s="274"/>
      <c r="J42" s="274"/>
      <c r="K42" s="47"/>
      <c r="L42" s="47"/>
      <c r="M42" s="233"/>
      <c r="N42" s="47"/>
      <c r="O42" s="47"/>
      <c r="P42" s="47"/>
      <c r="Q42" s="47"/>
      <c r="R42" s="274"/>
      <c r="S42" s="47"/>
      <c r="T42" s="47"/>
      <c r="U42" s="274"/>
      <c r="V42" s="96">
        <f>F42*$F$2+G42*$G$2+H42*$H$2+I42*$I$2+J42*$J$2+K42*$K$2+L42*$L$2+M42*$M$2+N42*$N$2+O42*$O$2+P42*$P$2+Q42*$Q$2+R42*$R$2+S42*$S$2+U42*$U$2+T42*$T$39</f>
        <v>0</v>
      </c>
      <c r="Y42" s="161" t="s">
        <v>39</v>
      </c>
      <c r="Z42" s="162" t="str">
        <f>IF(F55=1,"Γ1,","")&amp;""&amp;IF(G55=1,"Γ2,","")&amp;""&amp;IF(H55=1,"Γ3,","")&amp;""&amp;IF(I55=1,"Γ4,","")&amp;""&amp;IF(J55=1,"Γ5,","")&amp;""&amp;IF(K55=1,"Γ6,","")&amp;""&amp;IF(L55=1,"Γ7,","")&amp;""&amp;IF(M55=1,"B1,","")&amp;""&amp;IF(N55=1,"B2,","")&amp;""&amp;IF(O55=1,"B3,","")&amp;""&amp;IF(P55=1,"B4,","")&amp;""&amp;IF(Q55=1,"ΦΧ,","")&amp;""&amp;IF(R55=1,"ΚΑΜ,","")&amp;""&amp;IF(S55=1,"ΣΧ,","")&amp;""&amp;IF(T55=1,"Κ28,","")&amp;""&amp;IF(U55=1,"ΣΕΥΠ,","")</f>
        <v/>
      </c>
    </row>
    <row r="43" spans="1:26" ht="15">
      <c r="A43" s="116">
        <v>1</v>
      </c>
      <c r="B43" s="353"/>
      <c r="C43" s="53">
        <f>E40+E41+E42+E43</f>
        <v>0</v>
      </c>
      <c r="D43" s="55" t="s">
        <v>36</v>
      </c>
      <c r="E43" s="56"/>
      <c r="F43" s="271"/>
      <c r="G43" s="271"/>
      <c r="H43" s="271"/>
      <c r="I43" s="271"/>
      <c r="J43" s="271"/>
      <c r="K43" s="46"/>
      <c r="L43" s="46"/>
      <c r="M43" s="233"/>
      <c r="N43" s="46"/>
      <c r="O43" s="46"/>
      <c r="P43" s="46"/>
      <c r="Q43" s="46"/>
      <c r="R43" s="271"/>
      <c r="S43" s="46"/>
      <c r="T43" s="46"/>
      <c r="U43" s="271"/>
      <c r="V43" s="96">
        <f t="shared" ref="V43:V49" si="1">F43*$F$2+G43*$G$2+H43*$H$2+I43*$I$2+J43*$J$2+K43*$K$2+L43*$L$2+M43*$M$2+N43*$N$2+O43*$O$2+P43*$P$2+Q43*$Q$2+R43*$R$2+S43*$S$2+U43*$U$2+T43*$T$39</f>
        <v>0</v>
      </c>
      <c r="Y43" s="161" t="s">
        <v>40</v>
      </c>
      <c r="Z43" s="162" t="str">
        <f>IF(F60=1,"Γ1,","")&amp;""&amp;IF(G60=1,"Γ2,","")&amp;""&amp;IF(H60=1,"Γ3,","")&amp;""&amp;IF(I60=1,"Γ4,","")&amp;""&amp;IF(J60=1,"Γ5,","")&amp;""&amp;IF(K60=1,"Γ6,","")&amp;""&amp;IF(L60=1,"Γ7,","")&amp;""&amp;IF(M60=1,"B1,","")&amp;""&amp;IF(N60=1,"B2,","")&amp;""&amp;IF(O60=1,"B3,","")&amp;""&amp;IF(P60=1,"B4,","")&amp;""&amp;IF(Q60=1,"ΦΧ,","")&amp;""&amp;IF(R60=1,"ΚΑΜ,","")&amp;""&amp;IF(S60=1,"ΣΧ,","")&amp;""&amp;IF(T60=1,"Κ28,","")&amp;""&amp;IF(U60=1,"ΣΕΥΠ,","")</f>
        <v/>
      </c>
    </row>
    <row r="44" spans="1:26" ht="15.75" thickBot="1">
      <c r="A44" s="116">
        <v>1</v>
      </c>
      <c r="B44" s="353"/>
      <c r="C44" s="57"/>
      <c r="D44" s="58"/>
      <c r="E44" s="59"/>
      <c r="F44" s="275"/>
      <c r="G44" s="275"/>
      <c r="H44" s="275"/>
      <c r="I44" s="275"/>
      <c r="J44" s="275"/>
      <c r="K44" s="71"/>
      <c r="L44" s="71"/>
      <c r="M44" s="71"/>
      <c r="N44" s="71"/>
      <c r="O44" s="71"/>
      <c r="P44" s="71"/>
      <c r="Q44" s="71"/>
      <c r="R44" s="275"/>
      <c r="S44" s="71"/>
      <c r="T44" s="71"/>
      <c r="U44" s="275"/>
      <c r="V44" s="96"/>
      <c r="Y44" s="163" t="s">
        <v>42</v>
      </c>
      <c r="Z44" s="164" t="str">
        <f>IF(F69=1,"Γ1,","")&amp;""&amp;IF(G69=1,"Γ2,","")&amp;""&amp;IF(H69=1,"Γ3,","")&amp;""&amp;IF(I69=1,"Γ4,","")&amp;""&amp;IF(J69=1,"Γ5,","")&amp;""&amp;IF(K69=1,"Γ6,","")&amp;""&amp;IF(L69=1,"Γ7,","")&amp;""&amp;IF(M69=1,"B1,","")&amp;""&amp;IF(N69=1,"B2,","")&amp;""&amp;IF(O69=1,"B3,","")&amp;""&amp;IF(P69=1,"B4,","")&amp;""&amp;IF(Q69=1,"ΦΧ,","")&amp;""&amp;IF(R69=1,"ΚΑΜ,","")&amp;""&amp;IF(S69=1,"ΣΧ,","")&amp;""&amp;IF(T69=1,"Κ28,","")&amp;""&amp;IF(U69=1,"ΣΕΥΠ,","")</f>
        <v/>
      </c>
    </row>
    <row r="45" spans="1:26" ht="12.75">
      <c r="A45" s="116">
        <v>1</v>
      </c>
      <c r="B45" s="353"/>
      <c r="C45" s="106" t="s">
        <v>37</v>
      </c>
      <c r="D45" s="54" t="s">
        <v>33</v>
      </c>
      <c r="E45" s="50"/>
      <c r="F45" s="274"/>
      <c r="G45" s="274"/>
      <c r="H45" s="274"/>
      <c r="I45" s="274"/>
      <c r="J45" s="274"/>
      <c r="K45" s="47"/>
      <c r="L45" s="47"/>
      <c r="M45" s="233"/>
      <c r="N45" s="47"/>
      <c r="O45" s="47"/>
      <c r="P45" s="47"/>
      <c r="Q45" s="47"/>
      <c r="R45" s="274"/>
      <c r="S45" s="47"/>
      <c r="T45" s="47"/>
      <c r="U45" s="274"/>
      <c r="V45" s="96">
        <f t="shared" si="1"/>
        <v>0</v>
      </c>
    </row>
    <row r="46" spans="1:26" ht="12.75">
      <c r="A46" s="116">
        <v>1</v>
      </c>
      <c r="B46" s="353"/>
      <c r="C46" s="107"/>
      <c r="D46" s="55" t="s">
        <v>34</v>
      </c>
      <c r="E46" s="221"/>
      <c r="F46" s="271"/>
      <c r="G46" s="271"/>
      <c r="H46" s="271"/>
      <c r="I46" s="271"/>
      <c r="J46" s="271"/>
      <c r="K46" s="46"/>
      <c r="L46" s="46"/>
      <c r="M46" s="233"/>
      <c r="N46" s="46"/>
      <c r="O46" s="46"/>
      <c r="P46" s="46"/>
      <c r="Q46" s="46"/>
      <c r="R46" s="271"/>
      <c r="S46" s="46"/>
      <c r="T46" s="46"/>
      <c r="U46" s="271"/>
      <c r="V46" s="96">
        <f t="shared" si="1"/>
        <v>0</v>
      </c>
    </row>
    <row r="47" spans="1:26" ht="12.75">
      <c r="A47" s="116">
        <v>1</v>
      </c>
      <c r="B47" s="353"/>
      <c r="C47" s="107"/>
      <c r="D47" s="54" t="s">
        <v>35</v>
      </c>
      <c r="E47" s="50"/>
      <c r="F47" s="274"/>
      <c r="G47" s="274"/>
      <c r="H47" s="274"/>
      <c r="I47" s="274"/>
      <c r="J47" s="274"/>
      <c r="K47" s="47"/>
      <c r="L47" s="47"/>
      <c r="M47" s="233"/>
      <c r="N47" s="47"/>
      <c r="O47" s="47"/>
      <c r="P47" s="47"/>
      <c r="Q47" s="47"/>
      <c r="R47" s="274"/>
      <c r="S47" s="47"/>
      <c r="T47" s="47"/>
      <c r="U47" s="274"/>
      <c r="V47" s="96">
        <f t="shared" si="1"/>
        <v>0</v>
      </c>
    </row>
    <row r="48" spans="1:26" ht="12.75">
      <c r="A48" s="116">
        <v>1</v>
      </c>
      <c r="B48" s="353"/>
      <c r="C48" s="101">
        <f>E45+E46+E47+E48+E49+E50+E51+E52</f>
        <v>0</v>
      </c>
      <c r="D48" s="55" t="s">
        <v>36</v>
      </c>
      <c r="E48" s="56"/>
      <c r="F48" s="271"/>
      <c r="G48" s="271"/>
      <c r="H48" s="271"/>
      <c r="I48" s="271"/>
      <c r="J48" s="271"/>
      <c r="K48" s="46"/>
      <c r="L48" s="46"/>
      <c r="M48" s="233"/>
      <c r="N48" s="46"/>
      <c r="O48" s="46"/>
      <c r="P48" s="46"/>
      <c r="Q48" s="46"/>
      <c r="R48" s="271"/>
      <c r="S48" s="46"/>
      <c r="T48" s="46"/>
      <c r="U48" s="271"/>
      <c r="V48" s="96">
        <f t="shared" si="1"/>
        <v>0</v>
      </c>
    </row>
    <row r="49" spans="1:22" ht="12.75" hidden="1">
      <c r="A49" s="116">
        <v>1</v>
      </c>
      <c r="B49" s="353"/>
      <c r="C49" s="108" t="s">
        <v>38</v>
      </c>
      <c r="D49" s="54" t="s">
        <v>33</v>
      </c>
      <c r="E49" s="50"/>
      <c r="F49" s="274"/>
      <c r="G49" s="274"/>
      <c r="H49" s="274"/>
      <c r="I49" s="274"/>
      <c r="J49" s="274"/>
      <c r="K49" s="47"/>
      <c r="L49" s="47"/>
      <c r="M49" s="47"/>
      <c r="N49" s="47"/>
      <c r="O49" s="47"/>
      <c r="P49" s="47"/>
      <c r="Q49" s="47"/>
      <c r="R49" s="274"/>
      <c r="S49" s="47"/>
      <c r="T49" s="47"/>
      <c r="U49" s="274"/>
      <c r="V49" s="96">
        <f t="shared" si="1"/>
        <v>0</v>
      </c>
    </row>
    <row r="50" spans="1:22" ht="12.75" hidden="1">
      <c r="A50" s="116">
        <v>1</v>
      </c>
      <c r="B50" s="353"/>
      <c r="C50" s="109"/>
      <c r="D50" s="55" t="s">
        <v>34</v>
      </c>
      <c r="E50" s="56"/>
      <c r="F50" s="271"/>
      <c r="G50" s="271"/>
      <c r="H50" s="271"/>
      <c r="I50" s="271"/>
      <c r="J50" s="271"/>
      <c r="K50" s="46"/>
      <c r="L50" s="46"/>
      <c r="M50" s="46"/>
      <c r="N50" s="46"/>
      <c r="O50" s="46"/>
      <c r="P50" s="46"/>
      <c r="Q50" s="46"/>
      <c r="R50" s="271"/>
      <c r="S50" s="46"/>
      <c r="T50" s="46"/>
      <c r="U50" s="271"/>
      <c r="V50" s="96">
        <f>F50*$F$2+G50*$G$2+H50*$H$2+I50*$I$2+J50*$J$2+K50*$K$2+L50*$L$2+M50*$M$2+N50*$N$2+O50*$O$2+P50*$P$2+Q50*$Q$2+R50*$R$2+S50*$S$2+U50*$U$2+T50*$T$39</f>
        <v>0</v>
      </c>
    </row>
    <row r="51" spans="1:22" ht="12.75" hidden="1">
      <c r="A51" s="116">
        <v>1</v>
      </c>
      <c r="B51" s="353"/>
      <c r="C51" s="110"/>
      <c r="D51" s="54" t="s">
        <v>35</v>
      </c>
      <c r="E51" s="50"/>
      <c r="F51" s="274"/>
      <c r="G51" s="274"/>
      <c r="H51" s="274"/>
      <c r="I51" s="274"/>
      <c r="J51" s="274"/>
      <c r="K51" s="47"/>
      <c r="L51" s="47"/>
      <c r="M51" s="47"/>
      <c r="N51" s="47"/>
      <c r="O51" s="47"/>
      <c r="P51" s="47"/>
      <c r="Q51" s="47"/>
      <c r="R51" s="274"/>
      <c r="S51" s="47"/>
      <c r="T51" s="47"/>
      <c r="U51" s="274"/>
      <c r="V51" s="96">
        <f>F51*$F$2+G51*$G$2+H51*$H$2+I51*$I$2+J51*$J$2+K51*$K$2+L51*$L$2+M51*$M$2+N51*$N$2+O51*$O$2+P51*$P$2+Q51*$Q$2+R51*$R$2+S51*$S$2+U51*$U$2+T51*$T$39</f>
        <v>0</v>
      </c>
    </row>
    <row r="52" spans="1:22" ht="12.75" hidden="1">
      <c r="A52" s="116">
        <v>1</v>
      </c>
      <c r="B52" s="353"/>
      <c r="D52" s="55" t="s">
        <v>36</v>
      </c>
      <c r="E52" s="56"/>
      <c r="F52" s="271"/>
      <c r="G52" s="271"/>
      <c r="H52" s="271"/>
      <c r="I52" s="271"/>
      <c r="J52" s="271"/>
      <c r="K52" s="46"/>
      <c r="L52" s="46"/>
      <c r="M52" s="46"/>
      <c r="N52" s="46"/>
      <c r="O52" s="46"/>
      <c r="P52" s="46"/>
      <c r="Q52" s="46"/>
      <c r="R52" s="271"/>
      <c r="S52" s="46"/>
      <c r="T52" s="46"/>
      <c r="U52" s="271"/>
      <c r="V52" s="96">
        <f>F52*$F$2+G52*$G$2+H52*$H$2+I52*$I$2+J52*$J$2+K52*$K$2+L52*$L$2+M52*$M$2+N52*$N$2+O52*$O$2+P52*$P$2+Q52*$Q$2+R52*$R$2+S52*$S$2+U52*$U$2+T52*$T$39</f>
        <v>0</v>
      </c>
    </row>
    <row r="53" spans="1:22" ht="12.75">
      <c r="A53" s="116">
        <v>1</v>
      </c>
      <c r="B53" s="353"/>
      <c r="C53" s="57"/>
      <c r="D53" s="58"/>
      <c r="E53" s="59"/>
      <c r="F53" s="275"/>
      <c r="G53" s="275"/>
      <c r="H53" s="275"/>
      <c r="I53" s="275"/>
      <c r="J53" s="275"/>
      <c r="K53" s="71"/>
      <c r="L53" s="71"/>
      <c r="M53" s="71"/>
      <c r="N53" s="71"/>
      <c r="O53" s="71"/>
      <c r="P53" s="71"/>
      <c r="Q53" s="71"/>
      <c r="R53" s="275"/>
      <c r="S53" s="71"/>
      <c r="T53" s="71"/>
      <c r="U53" s="275"/>
      <c r="V53" s="96"/>
    </row>
    <row r="54" spans="1:22" ht="12.75">
      <c r="A54" s="116">
        <v>1</v>
      </c>
      <c r="B54" s="353"/>
      <c r="C54" s="103" t="s">
        <v>39</v>
      </c>
      <c r="D54" s="54" t="s">
        <v>33</v>
      </c>
      <c r="E54" s="50"/>
      <c r="F54" s="274"/>
      <c r="G54" s="274"/>
      <c r="H54" s="274"/>
      <c r="I54" s="274"/>
      <c r="J54" s="274"/>
      <c r="K54" s="47"/>
      <c r="L54" s="47"/>
      <c r="M54" s="233"/>
      <c r="N54" s="47"/>
      <c r="O54" s="47"/>
      <c r="P54" s="47"/>
      <c r="Q54" s="47"/>
      <c r="R54" s="274"/>
      <c r="S54" s="47"/>
      <c r="T54" s="47"/>
      <c r="U54" s="274"/>
      <c r="V54" s="96">
        <f>F54*$F$2+G54*$G$2+H54*$H$2+I54*$I$2+J54*$J$2+K54*$K$2+L54*$L$2+M54*$M$2+N54*$N$2+O54*$O$2+P54*$P$2+Q54*$Q$2+R54*$R$2+S54*$S$2+U54*$U$2+T54*$T$39</f>
        <v>0</v>
      </c>
    </row>
    <row r="55" spans="1:22" ht="12.75">
      <c r="A55" s="116">
        <v>1</v>
      </c>
      <c r="B55" s="353"/>
      <c r="C55" s="104"/>
      <c r="D55" s="55" t="s">
        <v>34</v>
      </c>
      <c r="E55" s="220"/>
      <c r="F55" s="271"/>
      <c r="G55" s="271"/>
      <c r="H55" s="271"/>
      <c r="I55" s="271"/>
      <c r="J55" s="271"/>
      <c r="K55" s="46"/>
      <c r="L55" s="46"/>
      <c r="M55" s="233"/>
      <c r="N55" s="46"/>
      <c r="O55" s="46"/>
      <c r="P55" s="46"/>
      <c r="Q55" s="46"/>
      <c r="R55" s="271"/>
      <c r="S55" s="46"/>
      <c r="T55" s="46"/>
      <c r="U55" s="271"/>
      <c r="V55" s="96">
        <f>F55*$F$2+G55*$G$2+H55*$H$2+I55*$I$2+J55*$J$2+K55*$K$2+L55*$L$2+M55*$M$2+N55*$N$2+O55*$O$2+P55*$P$2+Q55*$Q$2+R55*$R$2+S55*$S$2+U55*$U$2+T55*$T$39</f>
        <v>0</v>
      </c>
    </row>
    <row r="56" spans="1:22" ht="12.75">
      <c r="A56" s="116">
        <v>1</v>
      </c>
      <c r="B56" s="353"/>
      <c r="C56" s="105"/>
      <c r="D56" s="54" t="s">
        <v>35</v>
      </c>
      <c r="E56" s="50"/>
      <c r="F56" s="274"/>
      <c r="G56" s="274"/>
      <c r="H56" s="274"/>
      <c r="I56" s="274"/>
      <c r="J56" s="274"/>
      <c r="K56" s="47"/>
      <c r="L56" s="47"/>
      <c r="M56" s="233"/>
      <c r="N56" s="47"/>
      <c r="O56" s="47"/>
      <c r="P56" s="47"/>
      <c r="Q56" s="47"/>
      <c r="R56" s="274"/>
      <c r="S56" s="47"/>
      <c r="T56" s="47"/>
      <c r="U56" s="274"/>
      <c r="V56" s="96">
        <f>F56*$F$2+G56*$G$2+H56*$H$2+I56*$I$2+J56*$J$2+K56*$K$2+L56*$L$2+M56*$M$2+N56*$N$2+O56*$O$2+P56*$P$2+Q56*$Q$2+R56*$R$2+S56*$S$2+U56*$U$2+T56*$T$39</f>
        <v>0</v>
      </c>
    </row>
    <row r="57" spans="1:22" ht="12.75">
      <c r="A57" s="116">
        <v>1</v>
      </c>
      <c r="B57" s="353"/>
      <c r="C57" s="53">
        <f>E54+E55+E56+E57</f>
        <v>0</v>
      </c>
      <c r="D57" s="55" t="s">
        <v>36</v>
      </c>
      <c r="E57" s="56"/>
      <c r="F57" s="271"/>
      <c r="G57" s="271"/>
      <c r="H57" s="271"/>
      <c r="I57" s="271"/>
      <c r="J57" s="271"/>
      <c r="K57" s="46"/>
      <c r="L57" s="46"/>
      <c r="M57" s="233"/>
      <c r="N57" s="46"/>
      <c r="O57" s="46"/>
      <c r="P57" s="46"/>
      <c r="Q57" s="46"/>
      <c r="R57" s="271"/>
      <c r="S57" s="46"/>
      <c r="T57" s="46"/>
      <c r="U57" s="271"/>
      <c r="V57" s="96">
        <f t="shared" ref="V57:V65" si="2">F57*$F$2+G57*$G$2+H57*$H$2+I57*$I$2+J57*$J$2+K57*$K$2+L57*$L$2+M57*$M$2+N57*$N$2+O57*$O$2+P57*$P$2+Q57*$Q$2+R57*$R$2+S57*$S$2+U57*$U$2+T57*$T$39</f>
        <v>0</v>
      </c>
    </row>
    <row r="58" spans="1:22" ht="12.75">
      <c r="A58" s="116">
        <v>1</v>
      </c>
      <c r="B58" s="353"/>
      <c r="C58" s="57"/>
      <c r="D58" s="58"/>
      <c r="E58" s="59"/>
      <c r="F58" s="275"/>
      <c r="G58" s="275"/>
      <c r="H58" s="275"/>
      <c r="I58" s="275"/>
      <c r="J58" s="275"/>
      <c r="K58" s="71"/>
      <c r="L58" s="71"/>
      <c r="M58" s="71"/>
      <c r="N58" s="71"/>
      <c r="O58" s="71"/>
      <c r="P58" s="71"/>
      <c r="Q58" s="71"/>
      <c r="R58" s="275"/>
      <c r="S58" s="71"/>
      <c r="T58" s="71"/>
      <c r="U58" s="275"/>
      <c r="V58" s="96"/>
    </row>
    <row r="59" spans="1:22" ht="12.75">
      <c r="A59" s="116">
        <v>1</v>
      </c>
      <c r="B59" s="353"/>
      <c r="C59" s="106" t="s">
        <v>40</v>
      </c>
      <c r="D59" s="54" t="s">
        <v>33</v>
      </c>
      <c r="E59" s="50"/>
      <c r="F59" s="274"/>
      <c r="G59" s="274"/>
      <c r="H59" s="274"/>
      <c r="I59" s="274"/>
      <c r="J59" s="274"/>
      <c r="K59" s="47"/>
      <c r="L59" s="47"/>
      <c r="M59" s="233"/>
      <c r="N59" s="47"/>
      <c r="O59" s="47"/>
      <c r="P59" s="47"/>
      <c r="Q59" s="47"/>
      <c r="R59" s="274"/>
      <c r="S59" s="47"/>
      <c r="T59" s="47"/>
      <c r="U59" s="274"/>
      <c r="V59" s="96">
        <f t="shared" si="2"/>
        <v>0</v>
      </c>
    </row>
    <row r="60" spans="1:22" ht="12.75">
      <c r="A60" s="116">
        <v>1</v>
      </c>
      <c r="B60" s="353"/>
      <c r="C60" s="107"/>
      <c r="D60" s="55" t="s">
        <v>34</v>
      </c>
      <c r="E60" s="218"/>
      <c r="F60" s="271"/>
      <c r="G60" s="271"/>
      <c r="H60" s="271"/>
      <c r="I60" s="271"/>
      <c r="J60" s="271"/>
      <c r="K60" s="46"/>
      <c r="L60" s="46"/>
      <c r="M60" s="233"/>
      <c r="N60" s="46"/>
      <c r="O60" s="46"/>
      <c r="P60" s="46"/>
      <c r="Q60" s="46"/>
      <c r="R60" s="271"/>
      <c r="S60" s="46"/>
      <c r="T60" s="46"/>
      <c r="U60" s="271"/>
      <c r="V60" s="96">
        <f t="shared" si="2"/>
        <v>0</v>
      </c>
    </row>
    <row r="61" spans="1:22" ht="12.75">
      <c r="A61" s="116">
        <v>1</v>
      </c>
      <c r="B61" s="353"/>
      <c r="C61" s="107"/>
      <c r="D61" s="54" t="s">
        <v>35</v>
      </c>
      <c r="E61" s="50"/>
      <c r="F61" s="274"/>
      <c r="G61" s="274"/>
      <c r="H61" s="274"/>
      <c r="I61" s="274"/>
      <c r="J61" s="274"/>
      <c r="K61" s="47"/>
      <c r="L61" s="47"/>
      <c r="M61" s="233"/>
      <c r="N61" s="47"/>
      <c r="O61" s="47"/>
      <c r="P61" s="47"/>
      <c r="Q61" s="47"/>
      <c r="R61" s="274"/>
      <c r="S61" s="47"/>
      <c r="T61" s="47"/>
      <c r="U61" s="274"/>
      <c r="V61" s="96">
        <f t="shared" si="2"/>
        <v>0</v>
      </c>
    </row>
    <row r="62" spans="1:22" ht="12.75">
      <c r="A62" s="116">
        <v>1</v>
      </c>
      <c r="B62" s="353"/>
      <c r="C62" s="101">
        <f>E59+E60+E61+E62+E63+E64+E65+E66</f>
        <v>0</v>
      </c>
      <c r="D62" s="55" t="s">
        <v>36</v>
      </c>
      <c r="E62" s="56"/>
      <c r="F62" s="271"/>
      <c r="G62" s="271"/>
      <c r="H62" s="271"/>
      <c r="I62" s="271"/>
      <c r="J62" s="271"/>
      <c r="K62" s="46"/>
      <c r="L62" s="46"/>
      <c r="M62" s="233"/>
      <c r="N62" s="46"/>
      <c r="O62" s="46"/>
      <c r="P62" s="46"/>
      <c r="Q62" s="46"/>
      <c r="R62" s="271"/>
      <c r="S62" s="46"/>
      <c r="T62" s="46"/>
      <c r="U62" s="271"/>
      <c r="V62" s="96">
        <f t="shared" si="2"/>
        <v>0</v>
      </c>
    </row>
    <row r="63" spans="1:22" ht="12.75" hidden="1">
      <c r="A63" s="116">
        <v>1</v>
      </c>
      <c r="B63" s="353"/>
      <c r="C63" s="108" t="s">
        <v>41</v>
      </c>
      <c r="D63" s="54" t="s">
        <v>33</v>
      </c>
      <c r="E63" s="50"/>
      <c r="F63" s="274"/>
      <c r="G63" s="274"/>
      <c r="H63" s="274"/>
      <c r="I63" s="274"/>
      <c r="J63" s="274"/>
      <c r="K63" s="47"/>
      <c r="L63" s="47"/>
      <c r="M63" s="47"/>
      <c r="N63" s="47"/>
      <c r="O63" s="47"/>
      <c r="P63" s="47"/>
      <c r="Q63" s="47"/>
      <c r="R63" s="274"/>
      <c r="S63" s="47"/>
      <c r="T63" s="47"/>
      <c r="U63" s="274"/>
      <c r="V63" s="96">
        <f t="shared" si="2"/>
        <v>0</v>
      </c>
    </row>
    <row r="64" spans="1:22" ht="12.75" hidden="1">
      <c r="A64" s="116">
        <v>1</v>
      </c>
      <c r="B64" s="353"/>
      <c r="C64" s="109"/>
      <c r="D64" s="55" t="s">
        <v>34</v>
      </c>
      <c r="E64" s="1"/>
      <c r="F64" s="271"/>
      <c r="G64" s="271"/>
      <c r="H64" s="271"/>
      <c r="I64" s="271"/>
      <c r="J64" s="271"/>
      <c r="K64" s="46"/>
      <c r="L64" s="46"/>
      <c r="M64" s="46"/>
      <c r="N64" s="46"/>
      <c r="O64" s="46"/>
      <c r="P64" s="46"/>
      <c r="Q64" s="46"/>
      <c r="R64" s="271"/>
      <c r="S64" s="46"/>
      <c r="T64" s="46"/>
      <c r="U64" s="271"/>
      <c r="V64" s="96">
        <f t="shared" si="2"/>
        <v>0</v>
      </c>
    </row>
    <row r="65" spans="1:26" ht="12.75" hidden="1">
      <c r="A65" s="116">
        <v>1</v>
      </c>
      <c r="B65" s="353"/>
      <c r="C65" s="110"/>
      <c r="D65" s="54" t="s">
        <v>35</v>
      </c>
      <c r="E65" s="50"/>
      <c r="F65" s="274"/>
      <c r="G65" s="274"/>
      <c r="H65" s="274"/>
      <c r="I65" s="274"/>
      <c r="J65" s="274"/>
      <c r="K65" s="47"/>
      <c r="L65" s="47"/>
      <c r="M65" s="47"/>
      <c r="N65" s="47"/>
      <c r="O65" s="47"/>
      <c r="P65" s="47"/>
      <c r="Q65" s="47"/>
      <c r="R65" s="274"/>
      <c r="S65" s="47"/>
      <c r="T65" s="47"/>
      <c r="U65" s="274"/>
      <c r="V65" s="96">
        <f t="shared" si="2"/>
        <v>0</v>
      </c>
    </row>
    <row r="66" spans="1:26" ht="12.75" hidden="1">
      <c r="A66" s="116">
        <v>1</v>
      </c>
      <c r="B66" s="353"/>
      <c r="D66" s="55" t="s">
        <v>36</v>
      </c>
      <c r="E66" s="56"/>
      <c r="F66" s="271"/>
      <c r="G66" s="271"/>
      <c r="H66" s="271"/>
      <c r="I66" s="271"/>
      <c r="J66" s="271"/>
      <c r="K66" s="46"/>
      <c r="L66" s="46"/>
      <c r="M66" s="46"/>
      <c r="N66" s="46"/>
      <c r="O66" s="46"/>
      <c r="P66" s="46"/>
      <c r="Q66" s="46"/>
      <c r="R66" s="271"/>
      <c r="S66" s="46"/>
      <c r="T66" s="46"/>
      <c r="U66" s="271"/>
      <c r="V66" s="96">
        <f t="shared" ref="V66:V71" si="3">F66*$F$2+G66*$G$2+H66*$H$2+I66*$I$2+J66*$J$2+K66*$K$2+L66*$L$2+M66*$M$2+N66*$N$2+O66*$O$2+P66*$P$2+Q66*$Q$2+R66*$R$2+S66*$S$2+U66*$U$2+T66*$T$39</f>
        <v>0</v>
      </c>
    </row>
    <row r="67" spans="1:26" ht="12.75">
      <c r="A67" s="116">
        <v>1</v>
      </c>
      <c r="B67" s="353"/>
      <c r="C67" s="57"/>
      <c r="D67" s="58"/>
      <c r="E67" s="59"/>
      <c r="F67" s="275"/>
      <c r="G67" s="275"/>
      <c r="H67" s="275"/>
      <c r="I67" s="275"/>
      <c r="J67" s="275"/>
      <c r="K67" s="71"/>
      <c r="L67" s="71"/>
      <c r="M67" s="71"/>
      <c r="N67" s="71"/>
      <c r="O67" s="71"/>
      <c r="P67" s="71"/>
      <c r="Q67" s="71"/>
      <c r="R67" s="275"/>
      <c r="S67" s="71"/>
      <c r="T67" s="71"/>
      <c r="U67" s="275"/>
      <c r="V67" s="96"/>
    </row>
    <row r="68" spans="1:26" ht="12.75">
      <c r="A68" s="116">
        <v>1</v>
      </c>
      <c r="B68" s="353"/>
      <c r="C68" s="103" t="s">
        <v>42</v>
      </c>
      <c r="D68" s="54" t="s">
        <v>33</v>
      </c>
      <c r="E68" s="50"/>
      <c r="F68" s="274"/>
      <c r="G68" s="274"/>
      <c r="H68" s="274"/>
      <c r="I68" s="274"/>
      <c r="J68" s="274"/>
      <c r="K68" s="47"/>
      <c r="L68" s="47"/>
      <c r="M68" s="233"/>
      <c r="N68" s="47"/>
      <c r="O68" s="47"/>
      <c r="P68" s="47"/>
      <c r="Q68" s="47"/>
      <c r="R68" s="274"/>
      <c r="S68" s="47"/>
      <c r="T68" s="47"/>
      <c r="U68" s="274"/>
      <c r="V68" s="96">
        <f t="shared" si="3"/>
        <v>0</v>
      </c>
    </row>
    <row r="69" spans="1:26" ht="12.75">
      <c r="A69" s="116">
        <v>1</v>
      </c>
      <c r="B69" s="353"/>
      <c r="C69" s="104"/>
      <c r="D69" s="55" t="s">
        <v>34</v>
      </c>
      <c r="E69" s="218"/>
      <c r="F69" s="271"/>
      <c r="G69" s="271"/>
      <c r="H69" s="271"/>
      <c r="I69" s="271"/>
      <c r="J69" s="271"/>
      <c r="K69" s="46"/>
      <c r="L69" s="46"/>
      <c r="M69" s="233"/>
      <c r="N69" s="46"/>
      <c r="O69" s="46"/>
      <c r="P69" s="46"/>
      <c r="Q69" s="46"/>
      <c r="R69" s="271"/>
      <c r="S69" s="46"/>
      <c r="T69" s="46"/>
      <c r="U69" s="271"/>
      <c r="V69" s="96">
        <f t="shared" si="3"/>
        <v>0</v>
      </c>
    </row>
    <row r="70" spans="1:26" ht="12.75">
      <c r="A70" s="116">
        <v>1</v>
      </c>
      <c r="B70" s="353"/>
      <c r="C70" s="105"/>
      <c r="D70" s="54" t="s">
        <v>35</v>
      </c>
      <c r="E70" s="50"/>
      <c r="F70" s="47"/>
      <c r="G70" s="47"/>
      <c r="H70" s="47"/>
      <c r="I70" s="47"/>
      <c r="J70" s="47"/>
      <c r="K70" s="47"/>
      <c r="L70" s="47"/>
      <c r="M70" s="233"/>
      <c r="N70" s="47"/>
      <c r="O70" s="47"/>
      <c r="P70" s="47"/>
      <c r="Q70" s="47"/>
      <c r="R70" s="274"/>
      <c r="S70" s="47"/>
      <c r="T70" s="47"/>
      <c r="U70" s="274"/>
      <c r="V70" s="96">
        <f t="shared" si="3"/>
        <v>0</v>
      </c>
    </row>
    <row r="71" spans="1:26" ht="12.75">
      <c r="A71" s="116">
        <v>1</v>
      </c>
      <c r="B71" s="353"/>
      <c r="C71" s="53">
        <f>E68+E69+E70+E71</f>
        <v>0</v>
      </c>
      <c r="D71" s="55" t="s">
        <v>36</v>
      </c>
      <c r="E71" s="56"/>
      <c r="F71" s="46"/>
      <c r="G71" s="46"/>
      <c r="H71" s="46"/>
      <c r="I71" s="46"/>
      <c r="J71" s="46"/>
      <c r="K71" s="46"/>
      <c r="L71" s="46"/>
      <c r="M71" s="233"/>
      <c r="N71" s="46"/>
      <c r="O71" s="46"/>
      <c r="P71" s="46"/>
      <c r="Q71" s="46"/>
      <c r="R71" s="271"/>
      <c r="S71" s="46"/>
      <c r="T71" s="46"/>
      <c r="U71" s="271"/>
      <c r="V71" s="96">
        <f t="shared" si="3"/>
        <v>0</v>
      </c>
    </row>
    <row r="72" spans="1:26" ht="12.75" customHeight="1">
      <c r="A72" s="116">
        <v>1</v>
      </c>
      <c r="B72" s="330"/>
      <c r="C72" s="57"/>
      <c r="D72" s="58"/>
      <c r="E72" s="59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96"/>
    </row>
    <row r="73" spans="1:26" s="67" customFormat="1">
      <c r="A73" s="116">
        <v>1</v>
      </c>
      <c r="B73" s="258"/>
      <c r="C73" s="112"/>
      <c r="D73" s="68"/>
      <c r="E73" s="69"/>
      <c r="V73" s="100"/>
      <c r="W73" s="25"/>
    </row>
    <row r="74" spans="1:26" s="67" customFormat="1">
      <c r="A74" s="116">
        <v>1</v>
      </c>
      <c r="B74" s="258"/>
      <c r="C74" s="176"/>
      <c r="E74" s="69"/>
      <c r="V74" s="100"/>
      <c r="W74" s="25"/>
    </row>
    <row r="75" spans="1:26" ht="12.75">
      <c r="A75" s="116">
        <v>1</v>
      </c>
      <c r="B75" s="347"/>
      <c r="C75" s="349" t="s">
        <v>14</v>
      </c>
      <c r="D75" s="349" t="s">
        <v>15</v>
      </c>
      <c r="E75" s="350" t="s">
        <v>16</v>
      </c>
      <c r="F75" s="331" t="s">
        <v>17</v>
      </c>
      <c r="G75" s="331" t="s">
        <v>18</v>
      </c>
      <c r="H75" s="331" t="s">
        <v>19</v>
      </c>
      <c r="I75" s="331" t="s">
        <v>20</v>
      </c>
      <c r="J75" s="331" t="s">
        <v>21</v>
      </c>
      <c r="K75" s="331" t="s">
        <v>22</v>
      </c>
      <c r="L75" s="331" t="s">
        <v>23</v>
      </c>
      <c r="M75" s="331" t="s">
        <v>24</v>
      </c>
      <c r="N75" s="331" t="s">
        <v>25</v>
      </c>
      <c r="O75" s="331" t="s">
        <v>26</v>
      </c>
      <c r="P75" s="331" t="s">
        <v>27</v>
      </c>
      <c r="Q75" s="331" t="s">
        <v>28</v>
      </c>
      <c r="R75" s="331" t="s">
        <v>29</v>
      </c>
      <c r="S75" s="331" t="s">
        <v>30</v>
      </c>
      <c r="T75" s="331" t="s">
        <v>171</v>
      </c>
      <c r="U75" s="331" t="s">
        <v>31</v>
      </c>
      <c r="V75" s="332"/>
    </row>
    <row r="76" spans="1:26" ht="13.5" thickBot="1">
      <c r="A76" s="116">
        <v>1</v>
      </c>
      <c r="B76" s="347"/>
      <c r="C76" s="349"/>
      <c r="D76" s="349"/>
      <c r="E76" s="350"/>
      <c r="F76" s="331">
        <v>36</v>
      </c>
      <c r="G76" s="331">
        <v>20</v>
      </c>
      <c r="H76" s="331">
        <v>20</v>
      </c>
      <c r="I76" s="331">
        <v>50</v>
      </c>
      <c r="J76" s="331">
        <v>50</v>
      </c>
      <c r="K76" s="331">
        <v>50</v>
      </c>
      <c r="L76" s="331">
        <v>50</v>
      </c>
      <c r="M76" s="331">
        <v>36</v>
      </c>
      <c r="N76" s="331">
        <v>50</v>
      </c>
      <c r="O76" s="331">
        <v>50</v>
      </c>
      <c r="P76" s="331">
        <v>50</v>
      </c>
      <c r="Q76" s="331">
        <v>50</v>
      </c>
      <c r="R76" s="331">
        <v>65</v>
      </c>
      <c r="S76" s="331">
        <v>26</v>
      </c>
      <c r="T76" s="331">
        <v>150</v>
      </c>
      <c r="U76" s="331">
        <v>65</v>
      </c>
      <c r="V76" s="332">
        <f>SUM(F76:U76)</f>
        <v>818</v>
      </c>
    </row>
    <row r="77" spans="1:26" ht="15">
      <c r="A77" s="116">
        <v>1</v>
      </c>
      <c r="B77" s="348">
        <f>'2-ΠΡΟΓΡΑΜΜΑ'!C2+2</f>
        <v>42613</v>
      </c>
      <c r="C77" s="103" t="s">
        <v>32</v>
      </c>
      <c r="D77" s="54" t="s">
        <v>33</v>
      </c>
      <c r="E77" s="50"/>
      <c r="F77" s="47"/>
      <c r="G77" s="47"/>
      <c r="H77" s="47"/>
      <c r="I77" s="47"/>
      <c r="J77" s="47"/>
      <c r="K77" s="47"/>
      <c r="L77" s="47"/>
      <c r="M77" s="233"/>
      <c r="N77" s="47"/>
      <c r="O77" s="47"/>
      <c r="P77" s="47"/>
      <c r="Q77" s="47"/>
      <c r="R77" s="274"/>
      <c r="S77" s="47"/>
      <c r="T77" s="47"/>
      <c r="U77" s="274"/>
      <c r="V77" s="96">
        <f>F77*$F$2+G77*$G$2+H77*$H$2+I77*$I$2+J77*$J$2+K77*$K$2+L77*$L$2+M77*$M$2+N77*$N$2+O77*$O$2+P77*$P$2+Q77*$Q$2+R77*$R$2+S77*$S$2+U77*$U$2+T77*$T$76</f>
        <v>0</v>
      </c>
      <c r="Y77" s="159" t="s">
        <v>32</v>
      </c>
      <c r="Z77" s="160" t="str">
        <f>IF(F78=1,"Γ1,","")&amp;""&amp;IF(G78=1,"Γ2,","")&amp;""&amp;IF(H78=1,"Γ3,","")&amp;""&amp;IF(I78=1,"Γ4,","")&amp;""&amp;IF(J78=1,"Γ5,","")&amp;""&amp;IF(K78=1,"Γ6,","")&amp;""&amp;IF(L78=1,"Γ7,","")&amp;""&amp;IF(M78=1,"B1,","")&amp;""&amp;IF(N78=1,"B2,","")&amp;""&amp;IF(O78=1,"B3,","")&amp;""&amp;IF(P78=1,"B4,","")&amp;""&amp;IF(Q78=1,"ΦΧ,","")&amp;""&amp;IF(R78=1,"ΚΑΜ,","")&amp;""&amp;IF(S78=1,"ΣΧ,","")&amp;""&amp;IF(T78=1,"Κ28,","")&amp;""&amp;IF(U78=1,"ΣΕΥΠ,","")</f>
        <v/>
      </c>
    </row>
    <row r="78" spans="1:26" ht="15">
      <c r="A78" s="116">
        <v>1</v>
      </c>
      <c r="B78" s="353"/>
      <c r="C78" s="104"/>
      <c r="D78" s="55" t="s">
        <v>34</v>
      </c>
      <c r="E78" s="81"/>
      <c r="F78" s="271"/>
      <c r="G78" s="271"/>
      <c r="H78" s="271"/>
      <c r="I78" s="271"/>
      <c r="J78" s="271"/>
      <c r="K78" s="46"/>
      <c r="L78" s="46"/>
      <c r="M78" s="233"/>
      <c r="N78" s="46"/>
      <c r="O78" s="46"/>
      <c r="P78" s="46"/>
      <c r="Q78" s="46"/>
      <c r="R78" s="271"/>
      <c r="S78" s="46"/>
      <c r="T78" s="46"/>
      <c r="U78" s="271"/>
      <c r="V78" s="96">
        <f t="shared" ref="V78:V108" si="4">F78*$F$2+G78*$G$2+H78*$H$2+I78*$I$2+J78*$J$2+K78*$K$2+L78*$L$2+M78*$M$2+N78*$N$2+O78*$O$2+P78*$P$2+Q78*$Q$2+R78*$R$2+S78*$S$2+U78*$U$2+T78*$T$76</f>
        <v>0</v>
      </c>
      <c r="Y78" s="161" t="s">
        <v>37</v>
      </c>
      <c r="Z78" s="162" t="str">
        <f>IF(F83=1,"Γ1,","")&amp;""&amp;IF(G83=1,"Γ2,","")&amp;""&amp;IF(H83=1,"Γ3,","")&amp;""&amp;IF(I83=1,"Γ4,","")&amp;""&amp;IF(J83=1,"Γ5,","")&amp;""&amp;IF(K83=1,"Γ6,","")&amp;""&amp;IF(L83=1,"Γ7,","")&amp;""&amp;IF(M83=1,"B1,","")&amp;""&amp;IF(N83=1,"B2,","")&amp;""&amp;IF(O83=1,"B3,","")&amp;""&amp;IF(P83=1,"B4,","")&amp;""&amp;IF(Q83=1,"ΦΧ,","")&amp;""&amp;IF(R83=1,"ΚΑΜ,","")&amp;""&amp;IF(S83=1,"ΣΧ,","")&amp;""&amp;IF(T83=1,"Κ28,","")&amp;""&amp;IF(U83=1,"ΣΕΥΠ,","")</f>
        <v/>
      </c>
    </row>
    <row r="79" spans="1:26" ht="15">
      <c r="A79" s="116">
        <v>1</v>
      </c>
      <c r="B79" s="353"/>
      <c r="C79" s="105"/>
      <c r="D79" s="54" t="s">
        <v>35</v>
      </c>
      <c r="E79" s="50"/>
      <c r="F79" s="274"/>
      <c r="G79" s="274"/>
      <c r="H79" s="274"/>
      <c r="I79" s="274"/>
      <c r="J79" s="274"/>
      <c r="K79" s="47"/>
      <c r="L79" s="47"/>
      <c r="M79" s="233"/>
      <c r="N79" s="47"/>
      <c r="O79" s="47"/>
      <c r="P79" s="47"/>
      <c r="Q79" s="47"/>
      <c r="R79" s="274"/>
      <c r="S79" s="47"/>
      <c r="T79" s="47"/>
      <c r="U79" s="274"/>
      <c r="V79" s="96">
        <f t="shared" si="4"/>
        <v>0</v>
      </c>
      <c r="Y79" s="161" t="s">
        <v>39</v>
      </c>
      <c r="Z79" s="162" t="str">
        <f>IF(F92=1,"Γ1,","")&amp;""&amp;IF(G92=1,"Γ2,","")&amp;""&amp;IF(H92=1,"Γ3,","")&amp;""&amp;IF(I92=1,"Γ4,","")&amp;""&amp;IF(J92=1,"Γ5,","")&amp;""&amp;IF(K92=1,"Γ6,","")&amp;""&amp;IF(L92=1,"Γ7,","")&amp;""&amp;IF(M92=1,"B1,","")&amp;""&amp;IF(N92=1,"B2,","")&amp;""&amp;IF(O92=1,"B3,","")&amp;""&amp;IF(P92=1,"B4,","")&amp;""&amp;IF(Q92=1,"ΦΧ,","")&amp;""&amp;IF(R92=1,"ΚΑΜ,","")&amp;""&amp;IF(S92=1,"ΣΧ,","")&amp;""&amp;IF(T92=1,"Κ28,","")&amp;""&amp;IF(U92=1,"ΣΕΥΠ,","")</f>
        <v/>
      </c>
    </row>
    <row r="80" spans="1:26" ht="15">
      <c r="A80" s="116">
        <v>1</v>
      </c>
      <c r="B80" s="353"/>
      <c r="C80" s="53">
        <f>E77+E78+E79+E80</f>
        <v>0</v>
      </c>
      <c r="D80" s="55" t="s">
        <v>36</v>
      </c>
      <c r="E80" s="56"/>
      <c r="F80" s="271"/>
      <c r="G80" s="271"/>
      <c r="H80" s="271"/>
      <c r="I80" s="271"/>
      <c r="J80" s="271"/>
      <c r="K80" s="46"/>
      <c r="L80" s="46"/>
      <c r="M80" s="233"/>
      <c r="N80" s="46"/>
      <c r="O80" s="46"/>
      <c r="P80" s="46"/>
      <c r="Q80" s="46"/>
      <c r="R80" s="271"/>
      <c r="S80" s="46"/>
      <c r="T80" s="46"/>
      <c r="U80" s="271"/>
      <c r="V80" s="96">
        <f t="shared" si="4"/>
        <v>0</v>
      </c>
      <c r="Y80" s="161" t="s">
        <v>40</v>
      </c>
      <c r="Z80" s="162" t="str">
        <f>IF(F97=1,"Γ1,","")&amp;""&amp;IF(G97=1,"Γ2,","")&amp;""&amp;IF(H97=1,"Γ3,","")&amp;""&amp;IF(I97=1,"Γ4,","")&amp;""&amp;IF(J97=1,"Γ5,","")&amp;""&amp;IF(K97=1,"Γ6,","")&amp;""&amp;IF(L97=1,"Γ7,","")&amp;""&amp;IF(M97=1,"B1,","")&amp;""&amp;IF(N97=1,"B2,","")&amp;""&amp;IF(O97=1,"B3,","")&amp;""&amp;IF(P97=1,"B4,","")&amp;""&amp;IF(Q97=1,"ΦΧ,","")&amp;""&amp;IF(R97=1,"ΚΑΜ,","")&amp;""&amp;IF(S97=1,"ΣΧ,","")&amp;""&amp;IF(T97=1,"Κ28,","")&amp;""&amp;IF(U97=1,"ΣΕΥΠ,","")</f>
        <v/>
      </c>
    </row>
    <row r="81" spans="1:26" ht="15.75" thickBot="1">
      <c r="A81" s="116">
        <v>1</v>
      </c>
      <c r="B81" s="353"/>
      <c r="C81" s="57"/>
      <c r="D81" s="58"/>
      <c r="E81" s="59"/>
      <c r="F81" s="275"/>
      <c r="G81" s="275"/>
      <c r="H81" s="275"/>
      <c r="I81" s="275"/>
      <c r="J81" s="275"/>
      <c r="K81" s="71"/>
      <c r="L81" s="71"/>
      <c r="M81" s="71"/>
      <c r="N81" s="71"/>
      <c r="O81" s="71"/>
      <c r="P81" s="71"/>
      <c r="Q81" s="71"/>
      <c r="R81" s="275"/>
      <c r="S81" s="71"/>
      <c r="T81" s="71"/>
      <c r="U81" s="275"/>
      <c r="V81" s="96"/>
      <c r="Y81" s="163" t="s">
        <v>42</v>
      </c>
      <c r="Z81" s="164" t="str">
        <f>IF(F106=1,"Γ1,","")&amp;""&amp;IF(G106=1,"Γ2,","")&amp;""&amp;IF(H106=1,"Γ3,","")&amp;""&amp;IF(I106=1,"Γ4,","")&amp;""&amp;IF(J106=1,"Γ5,","")&amp;""&amp;IF(K106=1,"Γ6,","")&amp;""&amp;IF(L106=1,"Γ7,","")&amp;""&amp;IF(M106=1,"B1,","")&amp;""&amp;IF(N106=1,"B2,","")&amp;""&amp;IF(O106=1,"B3,","")&amp;""&amp;IF(P106=1,"B4,","")&amp;""&amp;IF(Q106=1,"ΦΧ,","")&amp;""&amp;IF(R106=1,"ΚΑΜ,","")&amp;""&amp;IF(S106=1,"ΣΧ,","")&amp;""&amp;IF(T106=1,"Κ28,","")&amp;""&amp;IF(U106=1,"ΣΕΥΠ,","")</f>
        <v/>
      </c>
    </row>
    <row r="82" spans="1:26" ht="12.75">
      <c r="A82" s="116">
        <v>1</v>
      </c>
      <c r="B82" s="353"/>
      <c r="C82" s="106" t="s">
        <v>37</v>
      </c>
      <c r="D82" s="54" t="s">
        <v>33</v>
      </c>
      <c r="E82" s="51"/>
      <c r="F82" s="274"/>
      <c r="G82" s="274"/>
      <c r="H82" s="274"/>
      <c r="I82" s="274"/>
      <c r="J82" s="274"/>
      <c r="K82" s="47"/>
      <c r="L82" s="47"/>
      <c r="M82" s="233"/>
      <c r="N82" s="47"/>
      <c r="O82" s="47"/>
      <c r="P82" s="47"/>
      <c r="Q82" s="47"/>
      <c r="R82" s="274"/>
      <c r="S82" s="47"/>
      <c r="T82" s="47"/>
      <c r="U82" s="274"/>
      <c r="V82" s="96">
        <f t="shared" si="4"/>
        <v>0</v>
      </c>
    </row>
    <row r="83" spans="1:26" ht="12.75">
      <c r="A83" s="116">
        <v>1</v>
      </c>
      <c r="B83" s="353"/>
      <c r="C83" s="107"/>
      <c r="D83" s="55" t="s">
        <v>34</v>
      </c>
      <c r="E83" s="221"/>
      <c r="F83" s="271"/>
      <c r="G83" s="271"/>
      <c r="H83" s="271"/>
      <c r="I83" s="271"/>
      <c r="J83" s="271"/>
      <c r="K83" s="46"/>
      <c r="L83" s="46"/>
      <c r="M83" s="233"/>
      <c r="N83" s="46"/>
      <c r="O83" s="46"/>
      <c r="P83" s="46"/>
      <c r="Q83" s="46"/>
      <c r="R83" s="271"/>
      <c r="S83" s="46"/>
      <c r="T83" s="46"/>
      <c r="U83" s="271"/>
      <c r="V83" s="96">
        <f t="shared" si="4"/>
        <v>0</v>
      </c>
    </row>
    <row r="84" spans="1:26" ht="12.75">
      <c r="A84" s="116">
        <v>1</v>
      </c>
      <c r="B84" s="353"/>
      <c r="C84" s="107"/>
      <c r="D84" s="54" t="s">
        <v>35</v>
      </c>
      <c r="E84" s="61"/>
      <c r="F84" s="274"/>
      <c r="G84" s="274"/>
      <c r="H84" s="274"/>
      <c r="I84" s="274"/>
      <c r="J84" s="274"/>
      <c r="K84" s="47"/>
      <c r="L84" s="47"/>
      <c r="M84" s="233"/>
      <c r="N84" s="47"/>
      <c r="O84" s="47"/>
      <c r="P84" s="47"/>
      <c r="Q84" s="47"/>
      <c r="R84" s="274"/>
      <c r="S84" s="47"/>
      <c r="T84" s="47"/>
      <c r="U84" s="274"/>
      <c r="V84" s="96">
        <f t="shared" si="4"/>
        <v>0</v>
      </c>
    </row>
    <row r="85" spans="1:26" ht="12.75">
      <c r="A85" s="116">
        <v>1</v>
      </c>
      <c r="B85" s="353"/>
      <c r="C85" s="101">
        <f>E82+E83+E84+E85+E86+E87+E88+E89</f>
        <v>0</v>
      </c>
      <c r="D85" s="55" t="s">
        <v>36</v>
      </c>
      <c r="E85" s="56"/>
      <c r="F85" s="271"/>
      <c r="G85" s="271"/>
      <c r="H85" s="271"/>
      <c r="I85" s="271"/>
      <c r="J85" s="271"/>
      <c r="K85" s="46"/>
      <c r="L85" s="46"/>
      <c r="M85" s="233"/>
      <c r="N85" s="46"/>
      <c r="O85" s="46"/>
      <c r="P85" s="46"/>
      <c r="Q85" s="46"/>
      <c r="R85" s="271"/>
      <c r="S85" s="46"/>
      <c r="T85" s="46"/>
      <c r="U85" s="271"/>
      <c r="V85" s="96">
        <f t="shared" si="4"/>
        <v>0</v>
      </c>
    </row>
    <row r="86" spans="1:26" ht="12.75" hidden="1">
      <c r="A86" s="116">
        <v>1</v>
      </c>
      <c r="B86" s="353"/>
      <c r="C86" s="108" t="s">
        <v>38</v>
      </c>
      <c r="D86" s="54" t="s">
        <v>33</v>
      </c>
      <c r="E86" s="50"/>
      <c r="F86" s="274"/>
      <c r="G86" s="274"/>
      <c r="H86" s="274"/>
      <c r="I86" s="274"/>
      <c r="J86" s="274"/>
      <c r="K86" s="47"/>
      <c r="L86" s="47"/>
      <c r="M86" s="47"/>
      <c r="N86" s="47"/>
      <c r="O86" s="47"/>
      <c r="P86" s="47"/>
      <c r="Q86" s="47"/>
      <c r="R86" s="274"/>
      <c r="S86" s="47"/>
      <c r="T86" s="47"/>
      <c r="U86" s="274"/>
      <c r="V86" s="96">
        <f t="shared" si="4"/>
        <v>0</v>
      </c>
    </row>
    <row r="87" spans="1:26" ht="12.75" hidden="1">
      <c r="A87" s="116">
        <v>1</v>
      </c>
      <c r="B87" s="353"/>
      <c r="C87" s="109"/>
      <c r="D87" s="55" t="s">
        <v>34</v>
      </c>
      <c r="E87" s="56"/>
      <c r="F87" s="271"/>
      <c r="G87" s="271"/>
      <c r="H87" s="271"/>
      <c r="I87" s="271"/>
      <c r="J87" s="271"/>
      <c r="K87" s="46"/>
      <c r="L87" s="46"/>
      <c r="M87" s="46"/>
      <c r="N87" s="46"/>
      <c r="O87" s="46"/>
      <c r="P87" s="46"/>
      <c r="Q87" s="46"/>
      <c r="R87" s="271"/>
      <c r="S87" s="46"/>
      <c r="T87" s="46"/>
      <c r="U87" s="271"/>
      <c r="V87" s="96">
        <f t="shared" si="4"/>
        <v>0</v>
      </c>
    </row>
    <row r="88" spans="1:26" ht="12.75" hidden="1">
      <c r="A88" s="116">
        <v>1</v>
      </c>
      <c r="B88" s="353"/>
      <c r="C88" s="110"/>
      <c r="D88" s="54" t="s">
        <v>35</v>
      </c>
      <c r="E88" s="50"/>
      <c r="F88" s="274"/>
      <c r="G88" s="274"/>
      <c r="H88" s="274"/>
      <c r="I88" s="274"/>
      <c r="J88" s="274"/>
      <c r="K88" s="47"/>
      <c r="L88" s="47"/>
      <c r="M88" s="47"/>
      <c r="N88" s="47"/>
      <c r="O88" s="47"/>
      <c r="P88" s="47"/>
      <c r="Q88" s="47"/>
      <c r="R88" s="274"/>
      <c r="S88" s="47"/>
      <c r="T88" s="47"/>
      <c r="U88" s="274"/>
      <c r="V88" s="96">
        <f t="shared" si="4"/>
        <v>0</v>
      </c>
    </row>
    <row r="89" spans="1:26" ht="12.75" hidden="1">
      <c r="A89" s="116">
        <v>1</v>
      </c>
      <c r="B89" s="353"/>
      <c r="D89" s="55" t="s">
        <v>36</v>
      </c>
      <c r="E89" s="56"/>
      <c r="F89" s="271"/>
      <c r="G89" s="271"/>
      <c r="H89" s="271"/>
      <c r="I89" s="271"/>
      <c r="J89" s="271"/>
      <c r="K89" s="46"/>
      <c r="L89" s="46"/>
      <c r="M89" s="46"/>
      <c r="N89" s="46"/>
      <c r="O89" s="46"/>
      <c r="P89" s="46"/>
      <c r="Q89" s="46"/>
      <c r="R89" s="271"/>
      <c r="S89" s="46"/>
      <c r="T89" s="46"/>
      <c r="U89" s="271"/>
      <c r="V89" s="96">
        <f t="shared" si="4"/>
        <v>0</v>
      </c>
    </row>
    <row r="90" spans="1:26" ht="12.75">
      <c r="A90" s="116">
        <v>1</v>
      </c>
      <c r="B90" s="353"/>
      <c r="C90" s="57"/>
      <c r="D90" s="58"/>
      <c r="E90" s="59"/>
      <c r="F90" s="275"/>
      <c r="G90" s="275"/>
      <c r="H90" s="275"/>
      <c r="I90" s="275"/>
      <c r="J90" s="275"/>
      <c r="K90" s="71"/>
      <c r="L90" s="71"/>
      <c r="M90" s="71"/>
      <c r="N90" s="71"/>
      <c r="O90" s="71"/>
      <c r="P90" s="71"/>
      <c r="Q90" s="71"/>
      <c r="R90" s="275"/>
      <c r="S90" s="71"/>
      <c r="T90" s="71"/>
      <c r="U90" s="275"/>
      <c r="V90" s="96"/>
    </row>
    <row r="91" spans="1:26" ht="12.75">
      <c r="A91" s="116">
        <v>1</v>
      </c>
      <c r="B91" s="353"/>
      <c r="C91" s="103" t="s">
        <v>39</v>
      </c>
      <c r="D91" s="54" t="s">
        <v>33</v>
      </c>
      <c r="E91" s="50"/>
      <c r="F91" s="274"/>
      <c r="G91" s="274"/>
      <c r="H91" s="274"/>
      <c r="I91" s="274"/>
      <c r="J91" s="274"/>
      <c r="K91" s="47"/>
      <c r="L91" s="47"/>
      <c r="M91" s="233"/>
      <c r="N91" s="47"/>
      <c r="O91" s="47"/>
      <c r="P91" s="47"/>
      <c r="Q91" s="47"/>
      <c r="R91" s="274"/>
      <c r="S91" s="47"/>
      <c r="T91" s="47"/>
      <c r="U91" s="274"/>
      <c r="V91" s="96">
        <f t="shared" si="4"/>
        <v>0</v>
      </c>
    </row>
    <row r="92" spans="1:26" ht="12.75">
      <c r="A92" s="116">
        <v>1</v>
      </c>
      <c r="B92" s="353"/>
      <c r="C92" s="104"/>
      <c r="D92" s="55" t="s">
        <v>34</v>
      </c>
      <c r="E92" s="218"/>
      <c r="F92" s="271"/>
      <c r="G92" s="271"/>
      <c r="H92" s="271"/>
      <c r="I92" s="271"/>
      <c r="J92" s="271"/>
      <c r="K92" s="46"/>
      <c r="L92" s="46"/>
      <c r="M92" s="233"/>
      <c r="N92" s="46"/>
      <c r="O92" s="46"/>
      <c r="P92" s="46"/>
      <c r="Q92" s="46"/>
      <c r="R92" s="271"/>
      <c r="S92" s="46"/>
      <c r="T92" s="46"/>
      <c r="U92" s="271"/>
      <c r="V92" s="96">
        <f t="shared" si="4"/>
        <v>0</v>
      </c>
    </row>
    <row r="93" spans="1:26" ht="12.75">
      <c r="A93" s="116">
        <v>1</v>
      </c>
      <c r="B93" s="353"/>
      <c r="C93" s="105"/>
      <c r="D93" s="54" t="s">
        <v>35</v>
      </c>
      <c r="E93" s="50"/>
      <c r="F93" s="274"/>
      <c r="G93" s="274"/>
      <c r="H93" s="274"/>
      <c r="I93" s="274"/>
      <c r="J93" s="274"/>
      <c r="K93" s="47"/>
      <c r="L93" s="47"/>
      <c r="M93" s="233"/>
      <c r="N93" s="47"/>
      <c r="O93" s="47"/>
      <c r="P93" s="47"/>
      <c r="Q93" s="47"/>
      <c r="R93" s="274"/>
      <c r="S93" s="47"/>
      <c r="T93" s="47"/>
      <c r="U93" s="274"/>
      <c r="V93" s="96">
        <f t="shared" si="4"/>
        <v>0</v>
      </c>
    </row>
    <row r="94" spans="1:26" ht="12.75">
      <c r="A94" s="116">
        <v>1</v>
      </c>
      <c r="B94" s="353"/>
      <c r="C94" s="53">
        <f>E91+E92+E93+E94</f>
        <v>0</v>
      </c>
      <c r="D94" s="55" t="s">
        <v>36</v>
      </c>
      <c r="E94" s="56"/>
      <c r="F94" s="271"/>
      <c r="G94" s="271"/>
      <c r="H94" s="271"/>
      <c r="I94" s="271"/>
      <c r="J94" s="271"/>
      <c r="K94" s="46"/>
      <c r="L94" s="46"/>
      <c r="M94" s="233"/>
      <c r="N94" s="46"/>
      <c r="O94" s="46"/>
      <c r="P94" s="46"/>
      <c r="Q94" s="46"/>
      <c r="R94" s="271"/>
      <c r="S94" s="46"/>
      <c r="T94" s="46"/>
      <c r="U94" s="271"/>
      <c r="V94" s="96">
        <f t="shared" si="4"/>
        <v>0</v>
      </c>
    </row>
    <row r="95" spans="1:26" ht="12.75">
      <c r="A95" s="116">
        <v>1</v>
      </c>
      <c r="B95" s="353"/>
      <c r="C95" s="57"/>
      <c r="D95" s="58"/>
      <c r="E95" s="59"/>
      <c r="F95" s="275"/>
      <c r="G95" s="275"/>
      <c r="H95" s="275"/>
      <c r="I95" s="275"/>
      <c r="J95" s="275"/>
      <c r="K95" s="71"/>
      <c r="L95" s="71"/>
      <c r="M95" s="71"/>
      <c r="N95" s="71"/>
      <c r="O95" s="71"/>
      <c r="P95" s="71"/>
      <c r="Q95" s="71"/>
      <c r="R95" s="275"/>
      <c r="S95" s="71"/>
      <c r="T95" s="71"/>
      <c r="U95" s="275"/>
      <c r="V95" s="96"/>
    </row>
    <row r="96" spans="1:26" ht="12.75">
      <c r="A96" s="116">
        <v>1</v>
      </c>
      <c r="B96" s="353"/>
      <c r="C96" s="106" t="s">
        <v>40</v>
      </c>
      <c r="D96" s="54" t="s">
        <v>33</v>
      </c>
      <c r="E96" s="50"/>
      <c r="F96" s="274"/>
      <c r="G96" s="274"/>
      <c r="H96" s="274"/>
      <c r="I96" s="274"/>
      <c r="J96" s="274"/>
      <c r="K96" s="47"/>
      <c r="L96" s="47"/>
      <c r="M96" s="233"/>
      <c r="N96" s="47"/>
      <c r="O96" s="47"/>
      <c r="P96" s="47"/>
      <c r="Q96" s="47"/>
      <c r="R96" s="274"/>
      <c r="S96" s="47"/>
      <c r="T96" s="47"/>
      <c r="U96" s="274"/>
      <c r="V96" s="96">
        <f t="shared" si="4"/>
        <v>0</v>
      </c>
    </row>
    <row r="97" spans="1:23" ht="12.75">
      <c r="A97" s="116">
        <v>1</v>
      </c>
      <c r="B97" s="353"/>
      <c r="C97" s="107"/>
      <c r="D97" s="55" t="s">
        <v>34</v>
      </c>
      <c r="E97" s="220"/>
      <c r="F97" s="271"/>
      <c r="G97" s="271"/>
      <c r="H97" s="271"/>
      <c r="I97" s="271"/>
      <c r="J97" s="271"/>
      <c r="K97" s="46"/>
      <c r="L97" s="46"/>
      <c r="M97" s="233"/>
      <c r="N97" s="46"/>
      <c r="O97" s="46"/>
      <c r="P97" s="46"/>
      <c r="Q97" s="46"/>
      <c r="R97" s="271"/>
      <c r="S97" s="46"/>
      <c r="T97" s="46"/>
      <c r="U97" s="271"/>
      <c r="V97" s="96">
        <f t="shared" si="4"/>
        <v>0</v>
      </c>
    </row>
    <row r="98" spans="1:23" ht="12.75">
      <c r="A98" s="116">
        <v>1</v>
      </c>
      <c r="B98" s="353"/>
      <c r="C98" s="107"/>
      <c r="D98" s="54" t="s">
        <v>35</v>
      </c>
      <c r="E98" s="50"/>
      <c r="F98" s="274"/>
      <c r="G98" s="274"/>
      <c r="H98" s="274"/>
      <c r="I98" s="274"/>
      <c r="J98" s="274"/>
      <c r="K98" s="47"/>
      <c r="L98" s="47"/>
      <c r="M98" s="233"/>
      <c r="N98" s="47"/>
      <c r="O98" s="47"/>
      <c r="P98" s="47"/>
      <c r="Q98" s="47"/>
      <c r="R98" s="274"/>
      <c r="S98" s="47"/>
      <c r="T98" s="47"/>
      <c r="U98" s="274"/>
      <c r="V98" s="96">
        <f t="shared" si="4"/>
        <v>0</v>
      </c>
    </row>
    <row r="99" spans="1:23" ht="12.75">
      <c r="A99" s="116">
        <v>1</v>
      </c>
      <c r="B99" s="353"/>
      <c r="C99" s="101">
        <f>E96+E97+E98+E99+E100+E101+E102+E103</f>
        <v>0</v>
      </c>
      <c r="D99" s="55" t="s">
        <v>36</v>
      </c>
      <c r="E99" s="56"/>
      <c r="F99" s="271"/>
      <c r="G99" s="271"/>
      <c r="H99" s="271"/>
      <c r="I99" s="271"/>
      <c r="J99" s="271"/>
      <c r="K99" s="46"/>
      <c r="L99" s="46"/>
      <c r="M99" s="233"/>
      <c r="N99" s="46"/>
      <c r="O99" s="46"/>
      <c r="P99" s="46"/>
      <c r="Q99" s="46"/>
      <c r="R99" s="271"/>
      <c r="S99" s="46"/>
      <c r="T99" s="46"/>
      <c r="U99" s="271"/>
      <c r="V99" s="96">
        <f t="shared" si="4"/>
        <v>0</v>
      </c>
    </row>
    <row r="100" spans="1:23" ht="12.75" hidden="1">
      <c r="A100" s="116">
        <v>1</v>
      </c>
      <c r="B100" s="353"/>
      <c r="C100" s="108" t="s">
        <v>41</v>
      </c>
      <c r="D100" s="54" t="s">
        <v>33</v>
      </c>
      <c r="E100" s="50"/>
      <c r="F100" s="274"/>
      <c r="G100" s="274"/>
      <c r="H100" s="274"/>
      <c r="I100" s="274"/>
      <c r="J100" s="274"/>
      <c r="K100" s="47"/>
      <c r="L100" s="47"/>
      <c r="M100" s="47"/>
      <c r="N100" s="47"/>
      <c r="O100" s="47"/>
      <c r="P100" s="47"/>
      <c r="Q100" s="47"/>
      <c r="R100" s="274"/>
      <c r="S100" s="47"/>
      <c r="T100" s="47"/>
      <c r="U100" s="274"/>
      <c r="V100" s="96">
        <f t="shared" si="4"/>
        <v>0</v>
      </c>
    </row>
    <row r="101" spans="1:23" ht="12.75" hidden="1">
      <c r="A101" s="116">
        <v>1</v>
      </c>
      <c r="B101" s="353"/>
      <c r="C101" s="109"/>
      <c r="D101" s="55" t="s">
        <v>34</v>
      </c>
      <c r="E101" s="56"/>
      <c r="F101" s="271"/>
      <c r="G101" s="271"/>
      <c r="H101" s="271"/>
      <c r="I101" s="271"/>
      <c r="J101" s="271"/>
      <c r="K101" s="46"/>
      <c r="L101" s="46"/>
      <c r="M101" s="46"/>
      <c r="N101" s="46"/>
      <c r="O101" s="46"/>
      <c r="P101" s="46"/>
      <c r="Q101" s="46"/>
      <c r="R101" s="271"/>
      <c r="S101" s="46"/>
      <c r="T101" s="46"/>
      <c r="U101" s="271"/>
      <c r="V101" s="96">
        <f t="shared" si="4"/>
        <v>0</v>
      </c>
    </row>
    <row r="102" spans="1:23" ht="12.75" hidden="1">
      <c r="A102" s="116">
        <v>1</v>
      </c>
      <c r="B102" s="353"/>
      <c r="C102" s="110"/>
      <c r="D102" s="54" t="s">
        <v>35</v>
      </c>
      <c r="E102" s="50"/>
      <c r="F102" s="274"/>
      <c r="G102" s="274"/>
      <c r="H102" s="274"/>
      <c r="I102" s="274"/>
      <c r="J102" s="274"/>
      <c r="K102" s="47"/>
      <c r="L102" s="47"/>
      <c r="M102" s="47"/>
      <c r="N102" s="47"/>
      <c r="O102" s="47"/>
      <c r="P102" s="47"/>
      <c r="Q102" s="47"/>
      <c r="R102" s="274"/>
      <c r="S102" s="47"/>
      <c r="T102" s="47"/>
      <c r="U102" s="274"/>
      <c r="V102" s="96">
        <f t="shared" si="4"/>
        <v>0</v>
      </c>
    </row>
    <row r="103" spans="1:23" ht="12.75" hidden="1">
      <c r="A103" s="116">
        <v>1</v>
      </c>
      <c r="B103" s="353"/>
      <c r="D103" s="55" t="s">
        <v>36</v>
      </c>
      <c r="E103" s="56"/>
      <c r="F103" s="271"/>
      <c r="G103" s="271"/>
      <c r="H103" s="271"/>
      <c r="I103" s="271"/>
      <c r="J103" s="271"/>
      <c r="K103" s="46"/>
      <c r="L103" s="46"/>
      <c r="M103" s="46"/>
      <c r="N103" s="46"/>
      <c r="O103" s="46"/>
      <c r="P103" s="46"/>
      <c r="Q103" s="46"/>
      <c r="R103" s="271"/>
      <c r="S103" s="46"/>
      <c r="T103" s="46"/>
      <c r="U103" s="271"/>
      <c r="V103" s="96">
        <f t="shared" si="4"/>
        <v>0</v>
      </c>
    </row>
    <row r="104" spans="1:23" ht="12.75">
      <c r="A104" s="116">
        <v>1</v>
      </c>
      <c r="B104" s="353"/>
      <c r="C104" s="57"/>
      <c r="D104" s="58"/>
      <c r="E104" s="59"/>
      <c r="F104" s="275"/>
      <c r="G104" s="275"/>
      <c r="H104" s="275"/>
      <c r="I104" s="275"/>
      <c r="J104" s="275"/>
      <c r="K104" s="71"/>
      <c r="L104" s="71"/>
      <c r="M104" s="71"/>
      <c r="N104" s="71"/>
      <c r="O104" s="71"/>
      <c r="P104" s="71"/>
      <c r="Q104" s="71"/>
      <c r="R104" s="275"/>
      <c r="S104" s="71"/>
      <c r="T104" s="71"/>
      <c r="U104" s="275"/>
      <c r="V104" s="96"/>
    </row>
    <row r="105" spans="1:23" ht="12.75">
      <c r="A105" s="116">
        <v>1</v>
      </c>
      <c r="B105" s="353"/>
      <c r="C105" s="103" t="s">
        <v>42</v>
      </c>
      <c r="D105" s="54" t="s">
        <v>33</v>
      </c>
      <c r="E105" s="50"/>
      <c r="F105" s="274"/>
      <c r="G105" s="274"/>
      <c r="H105" s="274"/>
      <c r="I105" s="274"/>
      <c r="J105" s="274"/>
      <c r="K105" s="47"/>
      <c r="L105" s="47"/>
      <c r="M105" s="233"/>
      <c r="N105" s="47"/>
      <c r="O105" s="47"/>
      <c r="P105" s="47"/>
      <c r="Q105" s="47"/>
      <c r="R105" s="274"/>
      <c r="S105" s="47"/>
      <c r="T105" s="47"/>
      <c r="U105" s="274"/>
      <c r="V105" s="96">
        <f t="shared" si="4"/>
        <v>0</v>
      </c>
    </row>
    <row r="106" spans="1:23" ht="12.75">
      <c r="A106" s="116">
        <v>1</v>
      </c>
      <c r="B106" s="353"/>
      <c r="C106" s="104"/>
      <c r="D106" s="55" t="s">
        <v>34</v>
      </c>
      <c r="E106" s="220"/>
      <c r="F106" s="271"/>
      <c r="G106" s="271"/>
      <c r="H106" s="271"/>
      <c r="I106" s="271"/>
      <c r="J106" s="271"/>
      <c r="K106" s="46"/>
      <c r="L106" s="46"/>
      <c r="M106" s="233"/>
      <c r="N106" s="46"/>
      <c r="O106" s="46"/>
      <c r="P106" s="46"/>
      <c r="Q106" s="46"/>
      <c r="R106" s="271"/>
      <c r="S106" s="46"/>
      <c r="T106" s="46"/>
      <c r="U106" s="271"/>
      <c r="V106" s="96">
        <f t="shared" si="4"/>
        <v>0</v>
      </c>
    </row>
    <row r="107" spans="1:23" ht="12.75">
      <c r="A107" s="116">
        <v>1</v>
      </c>
      <c r="B107" s="353"/>
      <c r="C107" s="105"/>
      <c r="D107" s="54" t="s">
        <v>35</v>
      </c>
      <c r="E107" s="50"/>
      <c r="F107" s="47"/>
      <c r="G107" s="47"/>
      <c r="H107" s="47"/>
      <c r="I107" s="47"/>
      <c r="J107" s="47"/>
      <c r="K107" s="47"/>
      <c r="L107" s="47"/>
      <c r="M107" s="233"/>
      <c r="N107" s="47"/>
      <c r="O107" s="47"/>
      <c r="P107" s="47"/>
      <c r="Q107" s="47"/>
      <c r="R107" s="274"/>
      <c r="S107" s="47"/>
      <c r="T107" s="47"/>
      <c r="U107" s="274"/>
      <c r="V107" s="96">
        <f t="shared" si="4"/>
        <v>0</v>
      </c>
    </row>
    <row r="108" spans="1:23" ht="12.75">
      <c r="A108" s="116">
        <v>1</v>
      </c>
      <c r="B108" s="353"/>
      <c r="C108" s="53">
        <f>E105+E106+E107+E108</f>
        <v>0</v>
      </c>
      <c r="D108" s="55" t="s">
        <v>36</v>
      </c>
      <c r="E108" s="56"/>
      <c r="F108" s="46"/>
      <c r="G108" s="46"/>
      <c r="H108" s="46"/>
      <c r="I108" s="46"/>
      <c r="J108" s="46"/>
      <c r="K108" s="46"/>
      <c r="L108" s="46"/>
      <c r="M108" s="233"/>
      <c r="N108" s="46"/>
      <c r="O108" s="46"/>
      <c r="P108" s="46"/>
      <c r="Q108" s="46"/>
      <c r="R108" s="271"/>
      <c r="S108" s="46"/>
      <c r="T108" s="46"/>
      <c r="U108" s="271"/>
      <c r="V108" s="96">
        <f t="shared" si="4"/>
        <v>0</v>
      </c>
    </row>
    <row r="109" spans="1:23" ht="12.75" customHeight="1">
      <c r="A109" s="116">
        <v>1</v>
      </c>
      <c r="B109" s="333"/>
      <c r="C109" s="63"/>
      <c r="D109" s="64"/>
      <c r="E109" s="65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102"/>
    </row>
    <row r="110" spans="1:23" s="67" customFormat="1">
      <c r="A110" s="116">
        <v>1</v>
      </c>
      <c r="B110" s="258"/>
      <c r="C110" s="112"/>
      <c r="D110" s="68"/>
      <c r="E110" s="69"/>
      <c r="V110" s="100"/>
      <c r="W110" s="25"/>
    </row>
    <row r="111" spans="1:23" s="67" customFormat="1">
      <c r="A111" s="116">
        <v>1</v>
      </c>
      <c r="B111" s="258"/>
      <c r="C111" s="176"/>
      <c r="E111" s="69"/>
      <c r="V111" s="100"/>
      <c r="W111" s="25"/>
    </row>
    <row r="112" spans="1:23" ht="12.75">
      <c r="A112" s="116">
        <v>1</v>
      </c>
      <c r="B112" s="354"/>
      <c r="C112" s="351" t="s">
        <v>14</v>
      </c>
      <c r="D112" s="351" t="s">
        <v>15</v>
      </c>
      <c r="E112" s="352" t="s">
        <v>16</v>
      </c>
      <c r="F112" s="50" t="s">
        <v>17</v>
      </c>
      <c r="G112" s="50" t="s">
        <v>18</v>
      </c>
      <c r="H112" s="50" t="s">
        <v>19</v>
      </c>
      <c r="I112" s="50" t="s">
        <v>20</v>
      </c>
      <c r="J112" s="50" t="s">
        <v>21</v>
      </c>
      <c r="K112" s="50" t="s">
        <v>22</v>
      </c>
      <c r="L112" s="50" t="s">
        <v>23</v>
      </c>
      <c r="M112" s="50" t="s">
        <v>24</v>
      </c>
      <c r="N112" s="50" t="s">
        <v>25</v>
      </c>
      <c r="O112" s="50" t="s">
        <v>26</v>
      </c>
      <c r="P112" s="50" t="s">
        <v>27</v>
      </c>
      <c r="Q112" s="50" t="s">
        <v>28</v>
      </c>
      <c r="R112" s="50" t="s">
        <v>29</v>
      </c>
      <c r="S112" s="50" t="s">
        <v>30</v>
      </c>
      <c r="T112" s="50" t="s">
        <v>171</v>
      </c>
      <c r="U112" s="51" t="s">
        <v>31</v>
      </c>
      <c r="V112" s="52"/>
    </row>
    <row r="113" spans="1:26" ht="13.5" thickBot="1">
      <c r="A113" s="116">
        <v>1</v>
      </c>
      <c r="B113" s="354"/>
      <c r="C113" s="351"/>
      <c r="D113" s="351"/>
      <c r="E113" s="352"/>
      <c r="F113" s="50">
        <v>36</v>
      </c>
      <c r="G113" s="50">
        <v>20</v>
      </c>
      <c r="H113" s="50">
        <v>20</v>
      </c>
      <c r="I113" s="50">
        <v>50</v>
      </c>
      <c r="J113" s="50">
        <v>50</v>
      </c>
      <c r="K113" s="50">
        <v>50</v>
      </c>
      <c r="L113" s="50">
        <v>50</v>
      </c>
      <c r="M113" s="50">
        <v>36</v>
      </c>
      <c r="N113" s="50">
        <v>50</v>
      </c>
      <c r="O113" s="50">
        <v>50</v>
      </c>
      <c r="P113" s="50">
        <v>50</v>
      </c>
      <c r="Q113" s="50">
        <v>50</v>
      </c>
      <c r="R113" s="50">
        <v>65</v>
      </c>
      <c r="S113" s="50">
        <v>26</v>
      </c>
      <c r="T113" s="50">
        <v>150</v>
      </c>
      <c r="U113" s="50">
        <v>65</v>
      </c>
      <c r="V113" s="52">
        <f>SUM(F113:U113)</f>
        <v>818</v>
      </c>
    </row>
    <row r="114" spans="1:26" ht="15">
      <c r="A114" s="116">
        <v>1</v>
      </c>
      <c r="B114" s="355">
        <f>'2-ΠΡΟΓΡΑΜΜΑ'!C2+3</f>
        <v>42614</v>
      </c>
      <c r="C114" s="103" t="s">
        <v>32</v>
      </c>
      <c r="D114" s="52" t="s">
        <v>33</v>
      </c>
      <c r="E114" s="50">
        <v>50</v>
      </c>
      <c r="F114" s="47"/>
      <c r="G114" s="47"/>
      <c r="H114" s="47"/>
      <c r="I114" s="47"/>
      <c r="J114" s="47"/>
      <c r="K114" s="47"/>
      <c r="L114" s="47"/>
      <c r="M114" s="233"/>
      <c r="N114" s="47"/>
      <c r="O114" s="47"/>
      <c r="P114" s="47"/>
      <c r="Q114" s="47"/>
      <c r="R114" s="274">
        <v>1</v>
      </c>
      <c r="S114" s="47"/>
      <c r="T114" s="47"/>
      <c r="U114" s="274"/>
      <c r="V114" s="96">
        <f>F114*$F$2+G114*$G$2+H114*$H$2+I114*$I$2+J114*$J$2+K114*$K$2+L114*$L$2+M114*$M$2+N114*$N$2+O114*$O$2+P114*$P$2+Q114*$Q$2+R114*$R$2+S114*$S$2+U114*$U$2+T114*$T$113</f>
        <v>65</v>
      </c>
      <c r="Y114" s="159" t="s">
        <v>32</v>
      </c>
      <c r="Z114" s="160" t="str">
        <f>IF(F115=1,"Γ1,","")&amp;""&amp;IF(G115=1,"Γ2,","")&amp;""&amp;IF(H115=1,"Γ3,","")&amp;""&amp;IF(I115=1,"Γ4,","")&amp;""&amp;IF(J115=1,"Γ5,","")&amp;""&amp;IF(K115=1,"Γ6,","")&amp;""&amp;IF(L115=1,"Γ7,","")&amp;""&amp;IF(M115=1,"B1,","")&amp;""&amp;IF(N115=1,"B2,","")&amp;""&amp;IF(O115=1,"B3,","")&amp;""&amp;IF(P115=1,"B4,","")&amp;""&amp;IF(Q115=1,"ΦΧ,","")&amp;""&amp;IF(R115=1,"ΚΑΜ,","")&amp;""&amp;IF(S115=1,"ΣΧ,","")&amp;""&amp;IF(T115=1,"Κ28,","")&amp;""&amp;IF(U115=1,"ΣΕΥΠ,","")</f>
        <v>Γ4,</v>
      </c>
    </row>
    <row r="115" spans="1:26" ht="15">
      <c r="A115" s="116">
        <v>1</v>
      </c>
      <c r="B115" s="356"/>
      <c r="C115" s="104"/>
      <c r="D115" s="62" t="s">
        <v>34</v>
      </c>
      <c r="E115" s="81">
        <v>39</v>
      </c>
      <c r="F115" s="271"/>
      <c r="G115" s="271"/>
      <c r="H115" s="271"/>
      <c r="I115" s="271">
        <v>1</v>
      </c>
      <c r="J115" s="271"/>
      <c r="K115" s="46"/>
      <c r="L115" s="46"/>
      <c r="M115" s="233"/>
      <c r="N115" s="46"/>
      <c r="O115" s="46"/>
      <c r="P115" s="46"/>
      <c r="Q115" s="46"/>
      <c r="R115" s="271"/>
      <c r="S115" s="46"/>
      <c r="T115" s="46"/>
      <c r="U115" s="271"/>
      <c r="V115" s="96">
        <f>F115*$F$2+G115*$G$2+H115*$H$2+I115*$I$2+J115*$J$2+K115*$K$2+L115*$L$2+M115*$M$2+N115*$N$2+O115*$O$2+P115*$P$2+Q115*$Q$2+R115*$R$2+S115*$S$2+U115*$U$2+T115*$T$113</f>
        <v>50</v>
      </c>
      <c r="Y115" s="161" t="s">
        <v>37</v>
      </c>
      <c r="Z115" s="162" t="str">
        <f>IF(F120=1,"Γ1,","")&amp;""&amp;IF(G120=1,"Γ2,","")&amp;""&amp;IF(H120=1,"Γ3,","")&amp;""&amp;IF(I120=1,"Γ4,","")&amp;""&amp;IF(J120=1,"Γ5,","")&amp;""&amp;IF(K120=1,"Γ6,","")&amp;""&amp;IF(L120=1,"Γ7,","")&amp;""&amp;IF(M120=1,"B1,","")&amp;""&amp;IF(N120=1,"B2,","")&amp;""&amp;IF(O120=1,"B3,","")&amp;""&amp;IF(P120=1,"B4,","")&amp;""&amp;IF(Q120=1,"ΦΧ,","")&amp;""&amp;IF(R120=1,"ΚΑΜ,","")&amp;""&amp;IF(S120=1,"ΣΧ,","")&amp;""&amp;IF(T120=1,"Κ28,","")&amp;""&amp;IF(U120=1,"ΣΕΥΠ,","")</f>
        <v>Γ1,Γ4,Γ5,Γ6,Γ7,ΚΑΜ,</v>
      </c>
    </row>
    <row r="116" spans="1:26" ht="15">
      <c r="A116" s="116">
        <v>1</v>
      </c>
      <c r="B116" s="356"/>
      <c r="C116" s="105"/>
      <c r="D116" s="52" t="s">
        <v>35</v>
      </c>
      <c r="E116" s="50">
        <v>150</v>
      </c>
      <c r="F116" s="274"/>
      <c r="G116" s="274"/>
      <c r="H116" s="274"/>
      <c r="I116" s="274"/>
      <c r="J116" s="274"/>
      <c r="K116" s="47"/>
      <c r="L116" s="47"/>
      <c r="M116" s="233"/>
      <c r="N116" s="47"/>
      <c r="O116" s="47"/>
      <c r="P116" s="47"/>
      <c r="Q116" s="47"/>
      <c r="R116" s="274"/>
      <c r="S116" s="47"/>
      <c r="T116" s="47">
        <v>1</v>
      </c>
      <c r="U116" s="274"/>
      <c r="V116" s="96">
        <f>F116*$F$2+G116*$G$2+H116*$H$2+I116*$I$2+J116*$J$2+K116*$K$2+L116*$L$2+M116*$M$2+N116*$N$2+O116*$O$2+P116*$P$2+Q116*$Q$2+R116*$R$2+S116*$S$2+U116*$U$2+T116*$T$113</f>
        <v>150</v>
      </c>
      <c r="Y116" s="161" t="s">
        <v>39</v>
      </c>
      <c r="Z116" s="162" t="str">
        <f>IF(F129=1,"Γ1,","")&amp;""&amp;IF(G129=1,"Γ2,","")&amp;""&amp;IF(H129=1,"Γ3,","")&amp;""&amp;IF(I129=1,"Γ4,","")&amp;""&amp;IF(J129=1,"Γ5,","")&amp;""&amp;IF(K129=1,"Γ6,","")&amp;""&amp;IF(L129=1,"Γ7,","")&amp;""&amp;IF(M129=1,"B1,","")&amp;""&amp;IF(N129=1,"B2,","")&amp;""&amp;IF(O129=1,"B3,","")&amp;""&amp;IF(P129=1,"B4,","")&amp;""&amp;IF(Q129=1,"ΦΧ,","")&amp;""&amp;IF(R129=1,"ΚΑΜ,","")&amp;""&amp;IF(S129=1,"ΣΧ,","")&amp;""&amp;IF(T129=1,"Κ28,","")&amp;""&amp;IF(U129=1,"ΣΕΥΠ,","")</f>
        <v>Γ1,Γ5,Γ6,Γ7,B2,B3,B4,ΚΑΜ,ΣΕΥΠ,</v>
      </c>
    </row>
    <row r="117" spans="1:26" ht="15">
      <c r="A117" s="116">
        <v>1</v>
      </c>
      <c r="B117" s="356"/>
      <c r="C117" s="53">
        <f>E114+E115+E116+E117</f>
        <v>384</v>
      </c>
      <c r="D117" s="62" t="s">
        <v>36</v>
      </c>
      <c r="E117" s="56">
        <v>145</v>
      </c>
      <c r="F117" s="271"/>
      <c r="G117" s="271"/>
      <c r="H117" s="271"/>
      <c r="I117" s="271"/>
      <c r="J117" s="271"/>
      <c r="K117" s="46"/>
      <c r="L117" s="46"/>
      <c r="M117" s="233"/>
      <c r="N117" s="46">
        <v>1</v>
      </c>
      <c r="O117" s="46">
        <v>1</v>
      </c>
      <c r="P117" s="46">
        <v>1</v>
      </c>
      <c r="Q117" s="46"/>
      <c r="R117" s="271"/>
      <c r="S117" s="46"/>
      <c r="T117" s="46"/>
      <c r="U117" s="271"/>
      <c r="V117" s="96">
        <f>F117*$F$2+G117*$G$2+H117*$H$2+I117*$I$2+J117*$J$2+K117*$K$2+L117*$L$2+M117*$M$2+N117*$N$2+O117*$O$2+P117*$P$2+Q117*$Q$2+R117*$R$2+S117*$S$2+U117*$U$2+T117*$T$113</f>
        <v>150</v>
      </c>
      <c r="Y117" s="161" t="s">
        <v>40</v>
      </c>
      <c r="Z117" s="162" t="str">
        <f>IF(F134=1,"Γ1,","")&amp;""&amp;IF(G134=1,"Γ2,","")&amp;""&amp;IF(H134=1,"Γ3,","")&amp;""&amp;IF(I134=1,"Γ4,","")&amp;""&amp;IF(J134=1,"Γ5,","")&amp;""&amp;IF(K134=1,"Γ6,","")&amp;""&amp;IF(L134=1,"Γ7,","")&amp;""&amp;IF(M134=1,"B1,","")&amp;""&amp;IF(N134=1,"B2,","")&amp;""&amp;IF(O134=1,"B3,","")&amp;""&amp;IF(P134=1,"B4,","")&amp;""&amp;IF(Q134=1,"ΦΧ,","")&amp;""&amp;IF(R134=1,"ΚΑΜ,","")&amp;""&amp;IF(S134=1,"ΣΧ,","")&amp;""&amp;IF(T134=1,"Κ28,","")&amp;""&amp;IF(U134=1,"ΣΕΥΠ,","")</f>
        <v>ΚΑΜ,</v>
      </c>
    </row>
    <row r="118" spans="1:26" ht="15.75" thickBot="1">
      <c r="A118" s="116">
        <v>1</v>
      </c>
      <c r="B118" s="356"/>
      <c r="C118" s="57"/>
      <c r="D118" s="58"/>
      <c r="E118" s="59"/>
      <c r="F118" s="275"/>
      <c r="G118" s="275"/>
      <c r="H118" s="275"/>
      <c r="I118" s="275"/>
      <c r="J118" s="275"/>
      <c r="K118" s="71"/>
      <c r="L118" s="71"/>
      <c r="M118" s="71"/>
      <c r="N118" s="71"/>
      <c r="O118" s="71"/>
      <c r="P118" s="71"/>
      <c r="Q118" s="71"/>
      <c r="R118" s="275"/>
      <c r="S118" s="71"/>
      <c r="T118" s="71"/>
      <c r="U118" s="275"/>
      <c r="V118" s="96"/>
      <c r="Y118" s="163" t="s">
        <v>42</v>
      </c>
      <c r="Z118" s="164" t="str">
        <f>IF(F143=1,"Γ1,","")&amp;""&amp;IF(G143=1,"Γ2,","")&amp;""&amp;IF(H143=1,"Γ3,","")&amp;""&amp;IF(I143=1,"Γ4,","")&amp;""&amp;IF(J143=1,"Γ5,","")&amp;""&amp;IF(K143=1,"Γ6,","")&amp;""&amp;IF(L143=1,"Γ7,","")&amp;""&amp;IF(M143=1,"B1,","")&amp;""&amp;IF(N143=1,"B2,","")&amp;""&amp;IF(O143=1,"B3,","")&amp;""&amp;IF(P143=1,"B4,","")&amp;""&amp;IF(Q143=1,"ΦΧ,","")&amp;""&amp;IF(R143=1,"ΚΑΜ,","")&amp;""&amp;IF(S143=1,"ΣΧ,","")&amp;""&amp;IF(T143=1,"Κ28,","")&amp;""&amp;IF(U143=1,"ΣΕΥΠ,","")</f>
        <v/>
      </c>
    </row>
    <row r="119" spans="1:26" ht="12.75">
      <c r="A119" s="116">
        <v>1</v>
      </c>
      <c r="B119" s="356"/>
      <c r="C119" s="106" t="s">
        <v>37</v>
      </c>
      <c r="D119" s="54" t="s">
        <v>33</v>
      </c>
      <c r="E119" s="50">
        <v>60</v>
      </c>
      <c r="F119" s="274"/>
      <c r="G119" s="274"/>
      <c r="H119" s="274"/>
      <c r="I119" s="274"/>
      <c r="J119" s="274"/>
      <c r="K119" s="47"/>
      <c r="L119" s="47"/>
      <c r="M119" s="233"/>
      <c r="N119" s="47"/>
      <c r="O119" s="47"/>
      <c r="P119" s="47"/>
      <c r="Q119" s="47"/>
      <c r="R119" s="274"/>
      <c r="S119" s="47"/>
      <c r="T119" s="47"/>
      <c r="U119" s="274">
        <v>1</v>
      </c>
      <c r="V119" s="96">
        <f>F119*$F$2+G119*$G$2+H119*$H$2+I119*$I$2+J119*$J$2+K119*$K$2+L119*$L$2+M119*$M$2+N119*$N$2+O119*$O$2+P119*$P$2+Q119*$Q$2+R119*$R$2+S119*$S$2+U119*$U$2+T119*$T$113</f>
        <v>65</v>
      </c>
    </row>
    <row r="120" spans="1:26" ht="12.75">
      <c r="A120" s="116">
        <v>1</v>
      </c>
      <c r="B120" s="356"/>
      <c r="C120" s="107"/>
      <c r="D120" s="55" t="s">
        <v>34</v>
      </c>
      <c r="E120" s="337">
        <v>284</v>
      </c>
      <c r="F120" s="271">
        <v>1</v>
      </c>
      <c r="G120" s="271"/>
      <c r="H120" s="271"/>
      <c r="I120" s="271">
        <v>1</v>
      </c>
      <c r="J120" s="271">
        <v>1</v>
      </c>
      <c r="K120" s="46">
        <v>1</v>
      </c>
      <c r="L120" s="46">
        <v>1</v>
      </c>
      <c r="M120" s="233"/>
      <c r="N120" s="46"/>
      <c r="O120" s="46"/>
      <c r="P120" s="46"/>
      <c r="Q120" s="46"/>
      <c r="R120" s="271">
        <v>1</v>
      </c>
      <c r="S120" s="46"/>
      <c r="T120" s="46"/>
      <c r="U120" s="271"/>
      <c r="V120" s="96">
        <f>F120*$F$2+G120*$G$2+H120*$H$2+I120*$I$2+J120*$J$2+K120*$K$2+L120*$L$2+M120*$M$2+N120*$N$2+O120*$O$2+P120*$P$2+Q120*$Q$2+R120*$R$2+S120*$S$2+U120*$U$2+T120*$T$113</f>
        <v>301</v>
      </c>
    </row>
    <row r="121" spans="1:26" ht="12.75">
      <c r="A121" s="116">
        <v>1</v>
      </c>
      <c r="B121" s="356"/>
      <c r="C121" s="107"/>
      <c r="D121" s="54" t="s">
        <v>35</v>
      </c>
      <c r="E121" s="50">
        <v>50</v>
      </c>
      <c r="F121" s="274"/>
      <c r="G121" s="274"/>
      <c r="H121" s="274"/>
      <c r="I121" s="274"/>
      <c r="J121" s="274"/>
      <c r="K121" s="47"/>
      <c r="L121" s="47"/>
      <c r="M121" s="233"/>
      <c r="N121" s="47"/>
      <c r="O121" s="47"/>
      <c r="P121" s="47"/>
      <c r="Q121" s="47"/>
      <c r="R121" s="274"/>
      <c r="S121" s="47"/>
      <c r="T121" s="47"/>
      <c r="U121" s="274"/>
      <c r="V121" s="96">
        <f t="shared" ref="V121:V131" si="5">F121*$F$2+G121*$G$2+H121*$H$2+I121*$I$2+J121*$J$2+K121*$K$2+L121*$L$2+M121*$M$2+N121*$N$2+O121*$O$2+P121*$P$2+Q121*$Q$2+R121*$R$2+S121*$S$2+U121*$U$2+T121*$T$113</f>
        <v>0</v>
      </c>
    </row>
    <row r="122" spans="1:26" ht="12.75">
      <c r="A122" s="116">
        <v>1</v>
      </c>
      <c r="B122" s="356"/>
      <c r="C122" s="101">
        <f>E119+E120+E121+E122+E123+E124+E125+E126</f>
        <v>694</v>
      </c>
      <c r="D122" s="55" t="s">
        <v>36</v>
      </c>
      <c r="E122" s="56">
        <v>300</v>
      </c>
      <c r="F122" s="271"/>
      <c r="G122" s="271"/>
      <c r="H122" s="271"/>
      <c r="I122" s="271"/>
      <c r="J122" s="271"/>
      <c r="K122" s="46"/>
      <c r="L122" s="46"/>
      <c r="M122" s="233"/>
      <c r="N122" s="46">
        <v>1</v>
      </c>
      <c r="O122" s="46">
        <v>1</v>
      </c>
      <c r="P122" s="46">
        <v>1</v>
      </c>
      <c r="Q122" s="46"/>
      <c r="R122" s="271"/>
      <c r="S122" s="46"/>
      <c r="T122" s="46">
        <v>1</v>
      </c>
      <c r="U122" s="271"/>
      <c r="V122" s="96">
        <f t="shared" si="5"/>
        <v>300</v>
      </c>
    </row>
    <row r="123" spans="1:26" ht="12.75" hidden="1">
      <c r="A123" s="116">
        <v>1</v>
      </c>
      <c r="B123" s="356"/>
      <c r="C123" s="108" t="s">
        <v>38</v>
      </c>
      <c r="D123" s="54" t="s">
        <v>33</v>
      </c>
      <c r="E123" s="50"/>
      <c r="F123" s="274"/>
      <c r="G123" s="274"/>
      <c r="H123" s="274"/>
      <c r="I123" s="274"/>
      <c r="J123" s="274"/>
      <c r="K123" s="47"/>
      <c r="L123" s="47"/>
      <c r="M123" s="47"/>
      <c r="N123" s="47"/>
      <c r="O123" s="47"/>
      <c r="P123" s="47"/>
      <c r="Q123" s="47"/>
      <c r="R123" s="274"/>
      <c r="S123" s="47"/>
      <c r="T123" s="47"/>
      <c r="U123" s="274"/>
      <c r="V123" s="96">
        <f t="shared" si="5"/>
        <v>0</v>
      </c>
    </row>
    <row r="124" spans="1:26" ht="12.75" hidden="1">
      <c r="A124" s="116">
        <v>1</v>
      </c>
      <c r="B124" s="356"/>
      <c r="C124" s="109"/>
      <c r="D124" s="55" t="s">
        <v>34</v>
      </c>
      <c r="E124" s="1"/>
      <c r="F124" s="271"/>
      <c r="G124" s="271"/>
      <c r="H124" s="271"/>
      <c r="I124" s="271"/>
      <c r="J124" s="271"/>
      <c r="K124" s="46"/>
      <c r="L124" s="46"/>
      <c r="M124" s="46"/>
      <c r="N124" s="46"/>
      <c r="O124" s="46"/>
      <c r="P124" s="46"/>
      <c r="Q124" s="46"/>
      <c r="R124" s="271"/>
      <c r="S124" s="46"/>
      <c r="T124" s="46"/>
      <c r="U124" s="271"/>
      <c r="V124" s="96">
        <f t="shared" si="5"/>
        <v>0</v>
      </c>
    </row>
    <row r="125" spans="1:26" ht="12.75" hidden="1">
      <c r="A125" s="116">
        <v>1</v>
      </c>
      <c r="B125" s="356"/>
      <c r="C125" s="110"/>
      <c r="D125" s="54" t="s">
        <v>35</v>
      </c>
      <c r="E125" s="50"/>
      <c r="F125" s="274"/>
      <c r="G125" s="274"/>
      <c r="H125" s="274"/>
      <c r="I125" s="274"/>
      <c r="J125" s="274"/>
      <c r="K125" s="47"/>
      <c r="L125" s="47"/>
      <c r="M125" s="47"/>
      <c r="N125" s="47"/>
      <c r="O125" s="47"/>
      <c r="P125" s="47"/>
      <c r="Q125" s="47"/>
      <c r="R125" s="274"/>
      <c r="S125" s="47"/>
      <c r="T125" s="47"/>
      <c r="U125" s="274"/>
      <c r="V125" s="96">
        <f t="shared" si="5"/>
        <v>0</v>
      </c>
    </row>
    <row r="126" spans="1:26" ht="12.75" hidden="1">
      <c r="A126" s="116">
        <v>1</v>
      </c>
      <c r="B126" s="356"/>
      <c r="D126" s="55" t="s">
        <v>36</v>
      </c>
      <c r="E126" s="56"/>
      <c r="F126" s="271"/>
      <c r="G126" s="271"/>
      <c r="H126" s="271"/>
      <c r="I126" s="271"/>
      <c r="J126" s="271"/>
      <c r="K126" s="46"/>
      <c r="L126" s="46"/>
      <c r="M126" s="46"/>
      <c r="N126" s="46"/>
      <c r="O126" s="46"/>
      <c r="P126" s="46"/>
      <c r="Q126" s="46"/>
      <c r="R126" s="271"/>
      <c r="S126" s="46"/>
      <c r="T126" s="46"/>
      <c r="U126" s="271"/>
      <c r="V126" s="96">
        <f t="shared" si="5"/>
        <v>0</v>
      </c>
    </row>
    <row r="127" spans="1:26" ht="12.75">
      <c r="A127" s="116">
        <v>1</v>
      </c>
      <c r="B127" s="356"/>
      <c r="C127" s="57"/>
      <c r="D127" s="58"/>
      <c r="E127" s="59"/>
      <c r="F127" s="275"/>
      <c r="G127" s="275"/>
      <c r="H127" s="275"/>
      <c r="I127" s="275"/>
      <c r="J127" s="275"/>
      <c r="K127" s="71"/>
      <c r="L127" s="71"/>
      <c r="M127" s="71"/>
      <c r="N127" s="71"/>
      <c r="O127" s="71"/>
      <c r="P127" s="71"/>
      <c r="Q127" s="71"/>
      <c r="R127" s="275"/>
      <c r="S127" s="71"/>
      <c r="T127" s="71"/>
      <c r="U127" s="275"/>
      <c r="V127" s="96"/>
    </row>
    <row r="128" spans="1:26" ht="12.75">
      <c r="A128" s="116">
        <v>1</v>
      </c>
      <c r="B128" s="356"/>
      <c r="C128" s="103" t="s">
        <v>39</v>
      </c>
      <c r="D128" s="54" t="s">
        <v>33</v>
      </c>
      <c r="E128" s="50">
        <v>200</v>
      </c>
      <c r="F128" s="274"/>
      <c r="G128" s="274"/>
      <c r="H128" s="274"/>
      <c r="I128" s="274"/>
      <c r="J128" s="274"/>
      <c r="K128" s="47"/>
      <c r="L128" s="47"/>
      <c r="M128" s="233"/>
      <c r="N128" s="47"/>
      <c r="O128" s="47"/>
      <c r="P128" s="47"/>
      <c r="Q128" s="47"/>
      <c r="R128" s="274"/>
      <c r="S128" s="47"/>
      <c r="T128" s="47">
        <v>1</v>
      </c>
      <c r="U128" s="274"/>
      <c r="V128" s="96">
        <f t="shared" si="5"/>
        <v>150</v>
      </c>
    </row>
    <row r="129" spans="1:22" ht="12.75">
      <c r="A129" s="116">
        <v>1</v>
      </c>
      <c r="B129" s="356"/>
      <c r="C129" s="104"/>
      <c r="D129" s="55" t="s">
        <v>34</v>
      </c>
      <c r="E129" s="220">
        <v>494</v>
      </c>
      <c r="F129" s="271">
        <v>1</v>
      </c>
      <c r="G129" s="271"/>
      <c r="H129" s="271"/>
      <c r="I129" s="271"/>
      <c r="J129" s="271">
        <v>1</v>
      </c>
      <c r="K129" s="46">
        <v>1</v>
      </c>
      <c r="L129" s="46">
        <v>1</v>
      </c>
      <c r="M129" s="233"/>
      <c r="N129" s="46">
        <v>1</v>
      </c>
      <c r="O129" s="46">
        <v>1</v>
      </c>
      <c r="P129" s="46">
        <v>1</v>
      </c>
      <c r="Q129" s="46"/>
      <c r="R129" s="271">
        <v>1</v>
      </c>
      <c r="S129" s="46"/>
      <c r="T129" s="46"/>
      <c r="U129" s="271">
        <v>1</v>
      </c>
      <c r="V129" s="96">
        <f t="shared" si="5"/>
        <v>466</v>
      </c>
    </row>
    <row r="130" spans="1:22" ht="12.75">
      <c r="A130" s="116">
        <v>1</v>
      </c>
      <c r="B130" s="356"/>
      <c r="C130" s="105"/>
      <c r="D130" s="54" t="s">
        <v>35</v>
      </c>
      <c r="E130" s="50"/>
      <c r="F130" s="274"/>
      <c r="G130" s="274"/>
      <c r="H130" s="274"/>
      <c r="I130" s="274"/>
      <c r="J130" s="274"/>
      <c r="K130" s="47"/>
      <c r="L130" s="47"/>
      <c r="M130" s="233"/>
      <c r="N130" s="47"/>
      <c r="O130" s="47"/>
      <c r="P130" s="47"/>
      <c r="Q130" s="47"/>
      <c r="R130" s="274"/>
      <c r="S130" s="47"/>
      <c r="T130" s="47"/>
      <c r="U130" s="274"/>
      <c r="V130" s="96">
        <f t="shared" si="5"/>
        <v>0</v>
      </c>
    </row>
    <row r="131" spans="1:22" ht="12.75">
      <c r="A131" s="116">
        <v>1</v>
      </c>
      <c r="B131" s="356"/>
      <c r="C131" s="53">
        <f>E128+E129+E130+E131</f>
        <v>760</v>
      </c>
      <c r="D131" s="55" t="s">
        <v>36</v>
      </c>
      <c r="E131" s="56">
        <v>66</v>
      </c>
      <c r="F131" s="271"/>
      <c r="G131" s="271"/>
      <c r="H131" s="271"/>
      <c r="I131" s="271"/>
      <c r="J131" s="271"/>
      <c r="K131" s="46"/>
      <c r="L131" s="46"/>
      <c r="M131" s="233"/>
      <c r="N131" s="46"/>
      <c r="O131" s="46"/>
      <c r="P131" s="46"/>
      <c r="Q131" s="46">
        <v>1</v>
      </c>
      <c r="R131" s="271"/>
      <c r="S131" s="46"/>
      <c r="T131" s="46"/>
      <c r="U131" s="271"/>
      <c r="V131" s="96">
        <f t="shared" si="5"/>
        <v>50</v>
      </c>
    </row>
    <row r="132" spans="1:22" ht="12.75">
      <c r="A132" s="116">
        <v>1</v>
      </c>
      <c r="B132" s="356"/>
      <c r="C132" s="57"/>
      <c r="D132" s="58"/>
      <c r="E132" s="59"/>
      <c r="F132" s="275"/>
      <c r="G132" s="275"/>
      <c r="H132" s="275"/>
      <c r="I132" s="275"/>
      <c r="J132" s="275"/>
      <c r="K132" s="71"/>
      <c r="L132" s="71"/>
      <c r="M132" s="71"/>
      <c r="N132" s="71"/>
      <c r="O132" s="71"/>
      <c r="P132" s="71"/>
      <c r="Q132" s="71"/>
      <c r="R132" s="275"/>
      <c r="S132" s="71"/>
      <c r="T132" s="71"/>
      <c r="U132" s="275"/>
      <c r="V132" s="96"/>
    </row>
    <row r="133" spans="1:22" ht="12.75">
      <c r="A133" s="116">
        <v>1</v>
      </c>
      <c r="B133" s="356"/>
      <c r="C133" s="106" t="s">
        <v>40</v>
      </c>
      <c r="D133" s="54" t="s">
        <v>33</v>
      </c>
      <c r="E133" s="50">
        <v>50</v>
      </c>
      <c r="F133" s="274"/>
      <c r="G133" s="274"/>
      <c r="H133" s="274"/>
      <c r="I133" s="274">
        <v>1</v>
      </c>
      <c r="J133" s="274"/>
      <c r="K133" s="47"/>
      <c r="L133" s="47"/>
      <c r="M133" s="233"/>
      <c r="N133" s="47"/>
      <c r="O133" s="47"/>
      <c r="P133" s="47"/>
      <c r="Q133" s="47"/>
      <c r="R133" s="274"/>
      <c r="S133" s="47"/>
      <c r="T133" s="47"/>
      <c r="U133" s="274"/>
      <c r="V133" s="96">
        <f t="shared" ref="V133:V140" si="6">F133*$F$2+G133*$G$2+H133*$H$2+I133*$I$2+J133*$J$2+K133*$K$2+L133*$L$2+M133*$M$2+N133*$N$2+O133*$O$2+P133*$P$2+Q133*$Q$2+R133*$R$2+S133*$S$2+U133*$U$2+T133*$T$113</f>
        <v>50</v>
      </c>
    </row>
    <row r="134" spans="1:22" ht="12.75">
      <c r="A134" s="116">
        <v>1</v>
      </c>
      <c r="B134" s="356"/>
      <c r="C134" s="107"/>
      <c r="D134" s="55" t="s">
        <v>34</v>
      </c>
      <c r="E134" s="220">
        <v>47</v>
      </c>
      <c r="F134" s="271"/>
      <c r="G134" s="271"/>
      <c r="H134" s="271"/>
      <c r="I134" s="271"/>
      <c r="J134" s="271"/>
      <c r="K134" s="46"/>
      <c r="L134" s="46"/>
      <c r="M134" s="233"/>
      <c r="N134" s="46"/>
      <c r="O134" s="46"/>
      <c r="P134" s="46"/>
      <c r="Q134" s="46"/>
      <c r="R134" s="271">
        <v>1</v>
      </c>
      <c r="S134" s="46"/>
      <c r="T134" s="46"/>
      <c r="U134" s="271"/>
      <c r="V134" s="96">
        <f t="shared" si="6"/>
        <v>65</v>
      </c>
    </row>
    <row r="135" spans="1:22" ht="12.75">
      <c r="A135" s="116">
        <v>1</v>
      </c>
      <c r="B135" s="356"/>
      <c r="C135" s="107"/>
      <c r="D135" s="54" t="s">
        <v>35</v>
      </c>
      <c r="E135" s="50"/>
      <c r="F135" s="274"/>
      <c r="G135" s="274"/>
      <c r="H135" s="274"/>
      <c r="I135" s="274"/>
      <c r="J135" s="274"/>
      <c r="K135" s="47"/>
      <c r="L135" s="47"/>
      <c r="M135" s="233"/>
      <c r="N135" s="47"/>
      <c r="O135" s="47"/>
      <c r="P135" s="47"/>
      <c r="Q135" s="47"/>
      <c r="R135" s="274"/>
      <c r="S135" s="47"/>
      <c r="T135" s="47"/>
      <c r="U135" s="274"/>
      <c r="V135" s="96">
        <f t="shared" si="6"/>
        <v>0</v>
      </c>
    </row>
    <row r="136" spans="1:22" ht="12.75">
      <c r="A136" s="116">
        <v>1</v>
      </c>
      <c r="B136" s="356"/>
      <c r="C136" s="101">
        <f>E133+E134+E135+E136+E137+E138+E139+E140</f>
        <v>97</v>
      </c>
      <c r="D136" s="55" t="s">
        <v>36</v>
      </c>
      <c r="E136" s="56"/>
      <c r="F136" s="271"/>
      <c r="G136" s="271"/>
      <c r="H136" s="271"/>
      <c r="I136" s="271"/>
      <c r="J136" s="271"/>
      <c r="K136" s="46"/>
      <c r="L136" s="46"/>
      <c r="M136" s="233"/>
      <c r="N136" s="46"/>
      <c r="O136" s="46"/>
      <c r="P136" s="46"/>
      <c r="Q136" s="46"/>
      <c r="R136" s="271"/>
      <c r="S136" s="46"/>
      <c r="T136" s="46"/>
      <c r="U136" s="271"/>
      <c r="V136" s="96">
        <f t="shared" si="6"/>
        <v>0</v>
      </c>
    </row>
    <row r="137" spans="1:22" ht="12.75" hidden="1">
      <c r="A137" s="116">
        <v>1</v>
      </c>
      <c r="B137" s="356"/>
      <c r="C137" s="108" t="s">
        <v>41</v>
      </c>
      <c r="D137" s="54" t="s">
        <v>33</v>
      </c>
      <c r="E137" s="50"/>
      <c r="F137" s="274"/>
      <c r="G137" s="274"/>
      <c r="H137" s="274"/>
      <c r="I137" s="274"/>
      <c r="J137" s="274"/>
      <c r="K137" s="47"/>
      <c r="L137" s="47"/>
      <c r="M137" s="47"/>
      <c r="N137" s="47"/>
      <c r="O137" s="47"/>
      <c r="P137" s="47"/>
      <c r="Q137" s="47"/>
      <c r="R137" s="274"/>
      <c r="S137" s="47"/>
      <c r="T137" s="47"/>
      <c r="U137" s="274"/>
      <c r="V137" s="96">
        <f t="shared" si="6"/>
        <v>0</v>
      </c>
    </row>
    <row r="138" spans="1:22" ht="12.75" hidden="1">
      <c r="A138" s="116">
        <v>1</v>
      </c>
      <c r="B138" s="356"/>
      <c r="C138" s="109"/>
      <c r="D138" s="55" t="s">
        <v>34</v>
      </c>
      <c r="E138" s="56"/>
      <c r="F138" s="271"/>
      <c r="G138" s="271"/>
      <c r="H138" s="271"/>
      <c r="I138" s="271"/>
      <c r="J138" s="271"/>
      <c r="K138" s="46"/>
      <c r="L138" s="46"/>
      <c r="M138" s="46"/>
      <c r="N138" s="46"/>
      <c r="O138" s="46"/>
      <c r="P138" s="46"/>
      <c r="Q138" s="46"/>
      <c r="R138" s="271"/>
      <c r="S138" s="46"/>
      <c r="T138" s="46"/>
      <c r="U138" s="271"/>
      <c r="V138" s="96">
        <f t="shared" si="6"/>
        <v>0</v>
      </c>
    </row>
    <row r="139" spans="1:22" ht="12.75" hidden="1">
      <c r="A139" s="116">
        <v>1</v>
      </c>
      <c r="B139" s="356"/>
      <c r="C139" s="110"/>
      <c r="D139" s="54" t="s">
        <v>35</v>
      </c>
      <c r="E139" s="50"/>
      <c r="F139" s="274"/>
      <c r="G139" s="274"/>
      <c r="H139" s="274"/>
      <c r="I139" s="274"/>
      <c r="J139" s="274"/>
      <c r="K139" s="47"/>
      <c r="L139" s="47"/>
      <c r="M139" s="47"/>
      <c r="N139" s="47"/>
      <c r="O139" s="47"/>
      <c r="P139" s="47"/>
      <c r="Q139" s="47"/>
      <c r="R139" s="274"/>
      <c r="S139" s="47"/>
      <c r="T139" s="47"/>
      <c r="U139" s="274"/>
      <c r="V139" s="96">
        <f t="shared" si="6"/>
        <v>0</v>
      </c>
    </row>
    <row r="140" spans="1:22" ht="12.75" hidden="1">
      <c r="A140" s="116">
        <v>1</v>
      </c>
      <c r="B140" s="356"/>
      <c r="D140" s="55" t="s">
        <v>36</v>
      </c>
      <c r="E140" s="56"/>
      <c r="F140" s="271"/>
      <c r="G140" s="271"/>
      <c r="H140" s="271"/>
      <c r="I140" s="271"/>
      <c r="J140" s="271"/>
      <c r="K140" s="46"/>
      <c r="L140" s="46"/>
      <c r="M140" s="46"/>
      <c r="N140" s="46"/>
      <c r="O140" s="46"/>
      <c r="P140" s="46"/>
      <c r="Q140" s="46"/>
      <c r="R140" s="271"/>
      <c r="S140" s="46"/>
      <c r="T140" s="46"/>
      <c r="U140" s="271"/>
      <c r="V140" s="96">
        <f t="shared" si="6"/>
        <v>0</v>
      </c>
    </row>
    <row r="141" spans="1:22" ht="12.75">
      <c r="A141" s="116">
        <v>1</v>
      </c>
      <c r="B141" s="356"/>
      <c r="C141" s="57"/>
      <c r="D141" s="58"/>
      <c r="E141" s="59"/>
      <c r="F141" s="275"/>
      <c r="G141" s="275"/>
      <c r="H141" s="275"/>
      <c r="I141" s="275"/>
      <c r="J141" s="275"/>
      <c r="K141" s="71"/>
      <c r="L141" s="71"/>
      <c r="M141" s="71"/>
      <c r="N141" s="71"/>
      <c r="O141" s="71"/>
      <c r="P141" s="71"/>
      <c r="Q141" s="71"/>
      <c r="R141" s="275"/>
      <c r="S141" s="71"/>
      <c r="T141" s="71"/>
      <c r="U141" s="275"/>
      <c r="V141" s="96"/>
    </row>
    <row r="142" spans="1:22" ht="12.75">
      <c r="A142" s="116">
        <v>1</v>
      </c>
      <c r="B142" s="356"/>
      <c r="C142" s="103" t="s">
        <v>42</v>
      </c>
      <c r="D142" s="54" t="s">
        <v>33</v>
      </c>
      <c r="E142" s="50"/>
      <c r="F142" s="274"/>
      <c r="G142" s="274"/>
      <c r="H142" s="274"/>
      <c r="I142" s="274"/>
      <c r="J142" s="274"/>
      <c r="K142" s="47"/>
      <c r="L142" s="47"/>
      <c r="M142" s="233"/>
      <c r="N142" s="47"/>
      <c r="O142" s="47"/>
      <c r="P142" s="47"/>
      <c r="Q142" s="47"/>
      <c r="R142" s="274"/>
      <c r="S142" s="47"/>
      <c r="T142" s="47"/>
      <c r="U142" s="274"/>
      <c r="V142" s="96">
        <f>F142*$F$2+G142*$G$2+H142*$H$2+I142*$I$2+J142*$J$2+K142*$K$2+L142*$L$2+M142*$M$2+N142*$N$2+O142*$O$2+P142*$P$2+Q142*$Q$2+R142*$R$2+S142*$S$2+U142*$U$2+T142*$T$113</f>
        <v>0</v>
      </c>
    </row>
    <row r="143" spans="1:22" ht="12.75">
      <c r="A143" s="116">
        <v>1</v>
      </c>
      <c r="B143" s="356"/>
      <c r="C143" s="104"/>
      <c r="D143" s="55" t="s">
        <v>34</v>
      </c>
      <c r="E143" s="337"/>
      <c r="F143" s="271"/>
      <c r="G143" s="271"/>
      <c r="H143" s="271"/>
      <c r="I143" s="271"/>
      <c r="J143" s="271"/>
      <c r="K143" s="46"/>
      <c r="L143" s="46"/>
      <c r="M143" s="233"/>
      <c r="N143" s="46"/>
      <c r="O143" s="46"/>
      <c r="P143" s="46"/>
      <c r="Q143" s="46"/>
      <c r="R143" s="271"/>
      <c r="S143" s="46"/>
      <c r="T143" s="46"/>
      <c r="U143" s="271"/>
      <c r="V143" s="96">
        <f>F143*$F$2+G143*$G$2+H143*$H$2+I143*$I$2+J143*$J$2+K143*$K$2+L143*$L$2+M143*$M$2+N143*$N$2+O143*$O$2+P143*$P$2+Q143*$Q$2+R143*$R$2+S143*$S$2+U143*$U$2+T143*$T$113</f>
        <v>0</v>
      </c>
    </row>
    <row r="144" spans="1:22" ht="12.75">
      <c r="A144" s="116">
        <v>1</v>
      </c>
      <c r="B144" s="356"/>
      <c r="C144" s="105"/>
      <c r="D144" s="54" t="s">
        <v>35</v>
      </c>
      <c r="E144" s="50">
        <v>70</v>
      </c>
      <c r="F144" s="47"/>
      <c r="G144" s="47"/>
      <c r="H144" s="47"/>
      <c r="I144" s="47"/>
      <c r="J144" s="47"/>
      <c r="K144" s="47"/>
      <c r="L144" s="47"/>
      <c r="M144" s="233"/>
      <c r="N144" s="47"/>
      <c r="O144" s="47"/>
      <c r="P144" s="47"/>
      <c r="Q144" s="47"/>
      <c r="R144" s="274"/>
      <c r="S144" s="47"/>
      <c r="T144" s="47"/>
      <c r="U144" s="274">
        <v>1</v>
      </c>
      <c r="V144" s="96">
        <f>F144*$F$2+G144*$G$2+H144*$H$2+I144*$I$2+J144*$J$2+K144*$K$2+L144*$L$2+M144*$M$2+N144*$N$2+O144*$O$2+P144*$P$2+Q144*$Q$2+R144*$R$2+S144*$S$2+U144*$U$2+T144*$T$113</f>
        <v>65</v>
      </c>
    </row>
    <row r="145" spans="1:26" ht="12.75">
      <c r="A145" s="116">
        <v>1</v>
      </c>
      <c r="B145" s="356"/>
      <c r="C145" s="53">
        <f>E142+E143+E144+E145</f>
        <v>70</v>
      </c>
      <c r="D145" s="55" t="s">
        <v>36</v>
      </c>
      <c r="E145" s="56"/>
      <c r="F145" s="46"/>
      <c r="G145" s="46"/>
      <c r="H145" s="46"/>
      <c r="I145" s="46"/>
      <c r="J145" s="46"/>
      <c r="K145" s="46"/>
      <c r="L145" s="46"/>
      <c r="M145" s="233"/>
      <c r="N145" s="46"/>
      <c r="O145" s="46"/>
      <c r="P145" s="46"/>
      <c r="Q145" s="46"/>
      <c r="R145" s="271"/>
      <c r="S145" s="46"/>
      <c r="T145" s="46"/>
      <c r="U145" s="271"/>
      <c r="V145" s="96">
        <f>F145*$F$2+G145*$G$2+H145*$H$2+I145*$I$2+J145*$J$2+K145*$K$2+L145*$L$2+M145*$M$2+N145*$N$2+O145*$O$2+P145*$P$2+Q145*$Q$2+R145*$R$2+S145*$S$2+U145*$U$2+T145*$T$113</f>
        <v>0</v>
      </c>
    </row>
    <row r="146" spans="1:26" ht="12.75" customHeight="1">
      <c r="A146" s="116">
        <v>1</v>
      </c>
      <c r="B146" s="257"/>
      <c r="C146" s="57"/>
      <c r="D146" s="58"/>
      <c r="E146" s="59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96"/>
    </row>
    <row r="147" spans="1:26" s="67" customFormat="1">
      <c r="A147" s="116">
        <v>1</v>
      </c>
      <c r="B147" s="258"/>
      <c r="C147" s="112"/>
      <c r="E147" s="69"/>
      <c r="V147" s="100"/>
      <c r="W147" s="25"/>
    </row>
    <row r="148" spans="1:26" s="67" customFormat="1">
      <c r="A148" s="116">
        <v>1</v>
      </c>
      <c r="B148" s="260"/>
      <c r="C148" s="177"/>
      <c r="D148" s="3"/>
      <c r="E148" s="4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V148" s="100"/>
      <c r="W148" s="25"/>
    </row>
    <row r="149" spans="1:26" ht="12.75">
      <c r="A149" s="116">
        <v>1</v>
      </c>
      <c r="B149" s="354"/>
      <c r="C149" s="351" t="s">
        <v>14</v>
      </c>
      <c r="D149" s="351" t="s">
        <v>15</v>
      </c>
      <c r="E149" s="352" t="s">
        <v>16</v>
      </c>
      <c r="F149" s="50" t="s">
        <v>17</v>
      </c>
      <c r="G149" s="50" t="s">
        <v>18</v>
      </c>
      <c r="H149" s="50" t="s">
        <v>19</v>
      </c>
      <c r="I149" s="50" t="s">
        <v>20</v>
      </c>
      <c r="J149" s="50" t="s">
        <v>21</v>
      </c>
      <c r="K149" s="50" t="s">
        <v>22</v>
      </c>
      <c r="L149" s="50" t="s">
        <v>23</v>
      </c>
      <c r="M149" s="50" t="s">
        <v>24</v>
      </c>
      <c r="N149" s="50" t="s">
        <v>25</v>
      </c>
      <c r="O149" s="50" t="s">
        <v>26</v>
      </c>
      <c r="P149" s="50" t="s">
        <v>27</v>
      </c>
      <c r="Q149" s="50" t="s">
        <v>28</v>
      </c>
      <c r="R149" s="50" t="s">
        <v>29</v>
      </c>
      <c r="S149" s="50" t="s">
        <v>30</v>
      </c>
      <c r="T149" s="50" t="s">
        <v>171</v>
      </c>
      <c r="U149" s="51" t="s">
        <v>31</v>
      </c>
      <c r="V149" s="52"/>
    </row>
    <row r="150" spans="1:26" ht="13.5" thickBot="1">
      <c r="A150" s="116">
        <v>1</v>
      </c>
      <c r="B150" s="354"/>
      <c r="C150" s="351"/>
      <c r="D150" s="351"/>
      <c r="E150" s="352"/>
      <c r="F150" s="50">
        <v>36</v>
      </c>
      <c r="G150" s="50">
        <v>20</v>
      </c>
      <c r="H150" s="50">
        <v>20</v>
      </c>
      <c r="I150" s="50">
        <v>50</v>
      </c>
      <c r="J150" s="50">
        <v>50</v>
      </c>
      <c r="K150" s="50">
        <v>50</v>
      </c>
      <c r="L150" s="50">
        <v>50</v>
      </c>
      <c r="M150" s="50">
        <v>36</v>
      </c>
      <c r="N150" s="50">
        <v>50</v>
      </c>
      <c r="O150" s="50">
        <v>50</v>
      </c>
      <c r="P150" s="50">
        <v>50</v>
      </c>
      <c r="Q150" s="50">
        <v>50</v>
      </c>
      <c r="R150" s="50">
        <v>65</v>
      </c>
      <c r="S150" s="50">
        <v>26</v>
      </c>
      <c r="T150" s="50">
        <v>150</v>
      </c>
      <c r="U150" s="50">
        <v>65</v>
      </c>
      <c r="V150" s="52">
        <f>SUM(F150:U150)</f>
        <v>818</v>
      </c>
    </row>
    <row r="151" spans="1:26" ht="15">
      <c r="A151" s="116">
        <v>1</v>
      </c>
      <c r="B151" s="357">
        <f>'2-ΠΡΟΓΡΑΜΜΑ'!C2+4</f>
        <v>42615</v>
      </c>
      <c r="C151" s="103" t="s">
        <v>32</v>
      </c>
      <c r="D151" s="54" t="s">
        <v>33</v>
      </c>
      <c r="E151" s="50">
        <v>50</v>
      </c>
      <c r="F151" s="47"/>
      <c r="G151" s="47"/>
      <c r="H151" s="47"/>
      <c r="I151" s="47"/>
      <c r="J151" s="47"/>
      <c r="K151" s="47"/>
      <c r="L151" s="47"/>
      <c r="M151" s="233"/>
      <c r="N151" s="47"/>
      <c r="O151" s="47"/>
      <c r="P151" s="47">
        <v>1</v>
      </c>
      <c r="Q151" s="47"/>
      <c r="R151" s="274"/>
      <c r="S151" s="47"/>
      <c r="T151" s="47"/>
      <c r="U151" s="274"/>
      <c r="V151" s="96">
        <f>F151*$F$2+G151*$G$2+H151*$H$2+I151*$I$2+J151*$J$2+K151*$K$2+L151*$L$2+M151*$M$2+N151*$N$2+O151*$O$2+P151*$P$2+Q151*$Q$2+R151*$R$2+S151*$S$2+U151*$U$2+T151*$T$150</f>
        <v>50</v>
      </c>
      <c r="Y151" s="159" t="s">
        <v>32</v>
      </c>
      <c r="Z151" s="160" t="str">
        <f>IF(F152=1,"Γ1,","")&amp;""&amp;IF(G152=1,"Γ2,","")&amp;""&amp;IF(H152=1,"Γ3,","")&amp;""&amp;IF(I152=1,"Γ4,","")&amp;""&amp;IF(J152=1,"Γ5,","")&amp;""&amp;IF(K152=1,"Γ6,","")&amp;""&amp;IF(L152=1,"Γ7,","")&amp;""&amp;IF(M152=1,"B1,","")&amp;""&amp;IF(N152=1,"B2,","")&amp;""&amp;IF(O152=1,"B3,","")&amp;""&amp;IF(P152=1,"B4,","")&amp;""&amp;IF(Q152=1,"ΦΧ,","")&amp;""&amp;IF(R152=1,"ΚΑΜ,","")&amp;""&amp;IF(S152=1,"ΣΧ,","")&amp;""&amp;IF(T152=1,"Κ28,","")&amp;""&amp;IF(U152=1,"ΣΕΥΠ,","")</f>
        <v/>
      </c>
    </row>
    <row r="152" spans="1:26" ht="15">
      <c r="A152" s="116">
        <v>1</v>
      </c>
      <c r="B152" s="358"/>
      <c r="C152" s="104"/>
      <c r="D152" s="55" t="s">
        <v>34</v>
      </c>
      <c r="E152" s="219"/>
      <c r="F152" s="271"/>
      <c r="G152" s="271"/>
      <c r="H152" s="271"/>
      <c r="I152" s="271"/>
      <c r="J152" s="271"/>
      <c r="K152" s="46"/>
      <c r="L152" s="46"/>
      <c r="M152" s="233"/>
      <c r="N152" s="46"/>
      <c r="O152" s="46"/>
      <c r="P152" s="46"/>
      <c r="Q152" s="46"/>
      <c r="R152" s="271"/>
      <c r="S152" s="46"/>
      <c r="T152" s="46"/>
      <c r="U152" s="271"/>
      <c r="V152" s="96">
        <f t="shared" ref="V152:V182" si="7">F152*$F$2+G152*$G$2+H152*$H$2+I152*$I$2+J152*$J$2+K152*$K$2+L152*$L$2+M152*$M$2+N152*$N$2+O152*$O$2+P152*$P$2+Q152*$Q$2+R152*$R$2+S152*$S$2+U152*$U$2+T152*$T$150</f>
        <v>0</v>
      </c>
      <c r="Y152" s="161" t="s">
        <v>37</v>
      </c>
      <c r="Z152" s="162" t="str">
        <f>IF(F157=1,"Γ1,","")&amp;""&amp;IF(G157=1,"Γ2,","")&amp;""&amp;IF(H157=1,"Γ3,","")&amp;""&amp;IF(I157=1,"Γ4,","")&amp;""&amp;IF(J157=1,"Γ5,","")&amp;""&amp;IF(K157=1,"Γ6,","")&amp;""&amp;IF(L157=1,"Γ7,","")&amp;""&amp;IF(M157=1,"B1,","")&amp;""&amp;IF(N157=1,"B2,","")&amp;""&amp;IF(O157=1,"B3,","")&amp;""&amp;IF(P157=1,"B4,","")&amp;""&amp;IF(Q157=1,"ΦΧ,","")&amp;""&amp;IF(R157=1,"ΚΑΜ,","")&amp;""&amp;IF(S157=1,"ΣΧ,","")&amp;""&amp;IF(T157=1,"Κ28,","")&amp;""&amp;IF(U157=1,"ΣΕΥΠ,","")</f>
        <v>ΚΑΜ,</v>
      </c>
    </row>
    <row r="153" spans="1:26" ht="15">
      <c r="A153" s="116">
        <v>1</v>
      </c>
      <c r="B153" s="358"/>
      <c r="C153" s="105"/>
      <c r="D153" s="54" t="s">
        <v>35</v>
      </c>
      <c r="E153" s="50">
        <v>150</v>
      </c>
      <c r="F153" s="274"/>
      <c r="G153" s="274"/>
      <c r="H153" s="274"/>
      <c r="I153" s="274"/>
      <c r="J153" s="274"/>
      <c r="K153" s="47"/>
      <c r="L153" s="47"/>
      <c r="M153" s="233"/>
      <c r="N153" s="47"/>
      <c r="O153" s="47"/>
      <c r="P153" s="47"/>
      <c r="Q153" s="47"/>
      <c r="R153" s="274"/>
      <c r="S153" s="47"/>
      <c r="T153" s="47">
        <v>1</v>
      </c>
      <c r="U153" s="274"/>
      <c r="V153" s="96">
        <f t="shared" si="7"/>
        <v>150</v>
      </c>
      <c r="Y153" s="161" t="s">
        <v>39</v>
      </c>
      <c r="Z153" s="162" t="str">
        <f>IF(F166=1,"Γ1,","")&amp;""&amp;IF(G166=1,"Γ2,","")&amp;""&amp;IF(H166=1,"Γ3,","")&amp;""&amp;IF(I166=1,"Γ4,","")&amp;""&amp;IF(J166=1,"Γ5,","")&amp;""&amp;IF(K166=1,"Γ6,","")&amp;""&amp;IF(L166=1,"Γ7,","")&amp;""&amp;IF(M166=1,"B1,","")&amp;""&amp;IF(N166=1,"B2,","")&amp;""&amp;IF(O166=1,"B3,","")&amp;""&amp;IF(P166=1,"B4,","")&amp;""&amp;IF(Q166=1,"ΦΧ,","")&amp;""&amp;IF(R166=1,"ΚΑΜ,","")&amp;""&amp;IF(S166=1,"ΣΧ,","")&amp;""&amp;IF(T166=1,"Κ28,","")&amp;""&amp;IF(U166=1,"ΣΕΥΠ,","")</f>
        <v>ΚΑΜ,ΣΕΥΠ,</v>
      </c>
    </row>
    <row r="154" spans="1:26" ht="15">
      <c r="A154" s="116">
        <v>1</v>
      </c>
      <c r="B154" s="358"/>
      <c r="C154" s="53">
        <f>E151+E152+E153+E154</f>
        <v>200</v>
      </c>
      <c r="D154" s="55" t="s">
        <v>36</v>
      </c>
      <c r="E154" s="56"/>
      <c r="F154" s="271"/>
      <c r="G154" s="271"/>
      <c r="H154" s="271"/>
      <c r="I154" s="271"/>
      <c r="J154" s="271"/>
      <c r="K154" s="46"/>
      <c r="L154" s="46"/>
      <c r="M154" s="233"/>
      <c r="N154" s="46"/>
      <c r="O154" s="46"/>
      <c r="P154" s="46"/>
      <c r="Q154" s="46"/>
      <c r="R154" s="271"/>
      <c r="S154" s="46"/>
      <c r="T154" s="46"/>
      <c r="U154" s="271"/>
      <c r="V154" s="96">
        <f t="shared" si="7"/>
        <v>0</v>
      </c>
      <c r="Y154" s="161" t="s">
        <v>40</v>
      </c>
      <c r="Z154" s="162" t="str">
        <f>IF(F171=1,"Γ1,","")&amp;""&amp;IF(G171=1,"Γ2,","")&amp;""&amp;IF(H171=1,"Γ3,","")&amp;""&amp;IF(I171=1,"Γ4,","")&amp;""&amp;IF(J171=1,"Γ5,","")&amp;""&amp;IF(K171=1,"Γ6,","")&amp;""&amp;IF(L171=1,"Γ7,","")&amp;""&amp;IF(M171=1,"B1,","")&amp;""&amp;IF(N171=1,"B2,","")&amp;""&amp;IF(O171=1,"B3,","")&amp;""&amp;IF(P171=1,"B4,","")&amp;""&amp;IF(Q171=1,"ΦΧ,","")&amp;""&amp;IF(R171=1,"ΚΑΜ,","")&amp;""&amp;IF(S171=1,"ΣΧ,","")&amp;""&amp;IF(T171=1,"Κ28,","")&amp;""&amp;IF(U171=1,"ΣΕΥΠ,","")</f>
        <v>ΚΑΜ,</v>
      </c>
    </row>
    <row r="155" spans="1:26" ht="15.75" thickBot="1">
      <c r="A155" s="116">
        <v>1</v>
      </c>
      <c r="B155" s="358"/>
      <c r="C155" s="57"/>
      <c r="D155" s="58"/>
      <c r="E155" s="59"/>
      <c r="F155" s="275"/>
      <c r="G155" s="275"/>
      <c r="H155" s="275"/>
      <c r="I155" s="275"/>
      <c r="J155" s="275"/>
      <c r="K155" s="71"/>
      <c r="L155" s="71"/>
      <c r="M155" s="71"/>
      <c r="N155" s="71"/>
      <c r="O155" s="71"/>
      <c r="P155" s="71"/>
      <c r="Q155" s="71"/>
      <c r="R155" s="275"/>
      <c r="S155" s="71"/>
      <c r="T155" s="71"/>
      <c r="U155" s="275"/>
      <c r="V155" s="96"/>
      <c r="Y155" s="163" t="s">
        <v>42</v>
      </c>
      <c r="Z155" s="164" t="str">
        <f>IF(F180=1,"Γ1,","")&amp;""&amp;IF(G180=1,"Γ2,","")&amp;""&amp;IF(H180=1,"Γ3,","")&amp;""&amp;IF(I180=1,"Γ4,","")&amp;""&amp;IF(J180=1,"Γ5,","")&amp;""&amp;IF(K180=1,"Γ6,","")&amp;""&amp;IF(L180=1,"Γ7,","")&amp;""&amp;IF(M180=1,"B1,","")&amp;""&amp;IF(N180=1,"B2,","")&amp;""&amp;IF(O180=1,"B3,","")&amp;""&amp;IF(P180=1,"B4,","")&amp;""&amp;IF(Q180=1,"ΦΧ,","")&amp;""&amp;IF(R180=1,"ΚΑΜ,","")&amp;""&amp;IF(S180=1,"ΣΧ,","")&amp;""&amp;IF(T180=1,"Κ28,","")&amp;""&amp;IF(U180=1,"ΣΕΥΠ,","")</f>
        <v/>
      </c>
    </row>
    <row r="156" spans="1:26" ht="12.75">
      <c r="A156" s="116">
        <v>1</v>
      </c>
      <c r="B156" s="358"/>
      <c r="C156" s="106" t="s">
        <v>37</v>
      </c>
      <c r="D156" s="54" t="s">
        <v>33</v>
      </c>
      <c r="E156" s="50"/>
      <c r="F156" s="274"/>
      <c r="G156" s="274"/>
      <c r="H156" s="274"/>
      <c r="I156" s="274"/>
      <c r="J156" s="274"/>
      <c r="K156" s="47"/>
      <c r="L156" s="47"/>
      <c r="M156" s="233"/>
      <c r="N156" s="47"/>
      <c r="O156" s="47"/>
      <c r="P156" s="47"/>
      <c r="Q156" s="47"/>
      <c r="R156" s="274"/>
      <c r="S156" s="47"/>
      <c r="T156" s="47"/>
      <c r="U156" s="274"/>
      <c r="V156" s="96">
        <f t="shared" si="7"/>
        <v>0</v>
      </c>
    </row>
    <row r="157" spans="1:26" ht="12.75">
      <c r="A157" s="116">
        <v>1</v>
      </c>
      <c r="B157" s="358"/>
      <c r="C157" s="107"/>
      <c r="D157" s="55" t="s">
        <v>34</v>
      </c>
      <c r="E157" s="80">
        <v>252</v>
      </c>
      <c r="F157" s="271"/>
      <c r="G157" s="271"/>
      <c r="H157" s="271"/>
      <c r="I157" s="271"/>
      <c r="J157" s="271"/>
      <c r="K157" s="46"/>
      <c r="L157" s="46"/>
      <c r="M157" s="233"/>
      <c r="N157" s="46"/>
      <c r="O157" s="46"/>
      <c r="P157" s="46"/>
      <c r="Q157" s="46"/>
      <c r="R157" s="271">
        <v>1</v>
      </c>
      <c r="S157" s="46"/>
      <c r="T157" s="46"/>
      <c r="U157" s="271"/>
      <c r="V157" s="96">
        <f t="shared" si="7"/>
        <v>65</v>
      </c>
    </row>
    <row r="158" spans="1:26" ht="12.75">
      <c r="A158" s="116">
        <v>1</v>
      </c>
      <c r="B158" s="358"/>
      <c r="C158" s="107"/>
      <c r="D158" s="54" t="s">
        <v>35</v>
      </c>
      <c r="E158" s="50">
        <v>100</v>
      </c>
      <c r="F158" s="274"/>
      <c r="G158" s="274"/>
      <c r="H158" s="274"/>
      <c r="I158" s="274"/>
      <c r="J158" s="274"/>
      <c r="K158" s="47">
        <v>1</v>
      </c>
      <c r="L158" s="47">
        <v>1</v>
      </c>
      <c r="M158" s="233"/>
      <c r="N158" s="47"/>
      <c r="O158" s="47"/>
      <c r="P158" s="47"/>
      <c r="Q158" s="47"/>
      <c r="R158" s="274"/>
      <c r="S158" s="47"/>
      <c r="T158" s="47"/>
      <c r="U158" s="274"/>
      <c r="V158" s="96">
        <f t="shared" si="7"/>
        <v>100</v>
      </c>
    </row>
    <row r="159" spans="1:26" ht="12.75">
      <c r="A159" s="116">
        <v>1</v>
      </c>
      <c r="B159" s="358"/>
      <c r="C159" s="101">
        <f>E156+E157+E158+E159+E160+E161+E162+E163</f>
        <v>652</v>
      </c>
      <c r="D159" s="55" t="s">
        <v>36</v>
      </c>
      <c r="E159" s="56">
        <v>300</v>
      </c>
      <c r="F159" s="271"/>
      <c r="G159" s="271"/>
      <c r="H159" s="271"/>
      <c r="I159" s="271"/>
      <c r="J159" s="271"/>
      <c r="K159" s="46"/>
      <c r="L159" s="46"/>
      <c r="M159" s="233"/>
      <c r="N159" s="46">
        <v>1</v>
      </c>
      <c r="O159" s="46">
        <v>1</v>
      </c>
      <c r="P159" s="46">
        <v>1</v>
      </c>
      <c r="Q159" s="46"/>
      <c r="R159" s="271"/>
      <c r="S159" s="46"/>
      <c r="T159" s="46">
        <v>1</v>
      </c>
      <c r="U159" s="271"/>
      <c r="V159" s="96">
        <f t="shared" si="7"/>
        <v>300</v>
      </c>
    </row>
    <row r="160" spans="1:26" ht="12.75" hidden="1">
      <c r="A160" s="116">
        <v>1</v>
      </c>
      <c r="B160" s="358"/>
      <c r="C160" s="108" t="s">
        <v>38</v>
      </c>
      <c r="D160" s="54" t="s">
        <v>33</v>
      </c>
      <c r="E160" s="50"/>
      <c r="F160" s="274"/>
      <c r="G160" s="274"/>
      <c r="H160" s="274"/>
      <c r="I160" s="274"/>
      <c r="J160" s="274"/>
      <c r="K160" s="47"/>
      <c r="L160" s="47"/>
      <c r="M160" s="47"/>
      <c r="N160" s="47"/>
      <c r="O160" s="47"/>
      <c r="P160" s="47"/>
      <c r="Q160" s="47"/>
      <c r="R160" s="274"/>
      <c r="S160" s="47"/>
      <c r="T160" s="47"/>
      <c r="U160" s="274"/>
      <c r="V160" s="96">
        <f t="shared" si="7"/>
        <v>0</v>
      </c>
    </row>
    <row r="161" spans="1:23" ht="12.75" hidden="1">
      <c r="A161" s="116">
        <v>1</v>
      </c>
      <c r="B161" s="358"/>
      <c r="C161" s="109"/>
      <c r="D161" s="55" t="s">
        <v>34</v>
      </c>
      <c r="E161" s="56"/>
      <c r="F161" s="271"/>
      <c r="G161" s="271"/>
      <c r="H161" s="271"/>
      <c r="I161" s="271"/>
      <c r="J161" s="271"/>
      <c r="K161" s="46"/>
      <c r="L161" s="46"/>
      <c r="M161" s="46"/>
      <c r="N161" s="46"/>
      <c r="O161" s="46"/>
      <c r="P161" s="46"/>
      <c r="Q161" s="46"/>
      <c r="R161" s="271"/>
      <c r="S161" s="46"/>
      <c r="T161" s="46"/>
      <c r="U161" s="271"/>
      <c r="V161" s="96">
        <f t="shared" si="7"/>
        <v>0</v>
      </c>
    </row>
    <row r="162" spans="1:23" ht="12.75" hidden="1">
      <c r="A162" s="116">
        <v>1</v>
      </c>
      <c r="B162" s="358"/>
      <c r="C162" s="110"/>
      <c r="D162" s="54" t="s">
        <v>35</v>
      </c>
      <c r="E162" s="50"/>
      <c r="F162" s="274"/>
      <c r="G162" s="274"/>
      <c r="H162" s="274"/>
      <c r="I162" s="274"/>
      <c r="J162" s="274"/>
      <c r="K162" s="47"/>
      <c r="L162" s="47"/>
      <c r="M162" s="47"/>
      <c r="N162" s="47"/>
      <c r="O162" s="47"/>
      <c r="P162" s="47"/>
      <c r="Q162" s="47"/>
      <c r="R162" s="274"/>
      <c r="S162" s="47"/>
      <c r="T162" s="47"/>
      <c r="U162" s="274"/>
      <c r="V162" s="96">
        <f t="shared" si="7"/>
        <v>0</v>
      </c>
    </row>
    <row r="163" spans="1:23" ht="12.75" hidden="1">
      <c r="A163" s="116">
        <v>1</v>
      </c>
      <c r="B163" s="358"/>
      <c r="D163" s="55" t="s">
        <v>36</v>
      </c>
      <c r="E163" s="56"/>
      <c r="F163" s="271"/>
      <c r="G163" s="271"/>
      <c r="H163" s="271"/>
      <c r="I163" s="271"/>
      <c r="J163" s="271"/>
      <c r="K163" s="46"/>
      <c r="L163" s="46"/>
      <c r="M163" s="46"/>
      <c r="N163" s="46"/>
      <c r="O163" s="46"/>
      <c r="P163" s="46"/>
      <c r="Q163" s="46"/>
      <c r="R163" s="271"/>
      <c r="S163" s="46"/>
      <c r="T163" s="46"/>
      <c r="U163" s="271"/>
      <c r="V163" s="96">
        <f t="shared" si="7"/>
        <v>0</v>
      </c>
    </row>
    <row r="164" spans="1:23" ht="12.75">
      <c r="A164" s="116">
        <v>1</v>
      </c>
      <c r="B164" s="358"/>
      <c r="C164" s="57"/>
      <c r="D164" s="58"/>
      <c r="E164" s="59"/>
      <c r="F164" s="275"/>
      <c r="G164" s="275"/>
      <c r="H164" s="275"/>
      <c r="I164" s="275"/>
      <c r="J164" s="275"/>
      <c r="K164" s="71"/>
      <c r="L164" s="71"/>
      <c r="M164" s="71"/>
      <c r="N164" s="71"/>
      <c r="O164" s="71"/>
      <c r="P164" s="71"/>
      <c r="Q164" s="71"/>
      <c r="R164" s="275"/>
      <c r="S164" s="71"/>
      <c r="T164" s="71"/>
      <c r="U164" s="275"/>
      <c r="V164" s="96"/>
    </row>
    <row r="165" spans="1:23" ht="12.75">
      <c r="A165" s="116">
        <v>1</v>
      </c>
      <c r="B165" s="358"/>
      <c r="C165" s="103" t="s">
        <v>39</v>
      </c>
      <c r="D165" s="54" t="s">
        <v>33</v>
      </c>
      <c r="E165" s="50">
        <v>70</v>
      </c>
      <c r="F165" s="274"/>
      <c r="G165" s="274"/>
      <c r="H165" s="274"/>
      <c r="I165" s="274"/>
      <c r="J165" s="274"/>
      <c r="K165" s="47"/>
      <c r="L165" s="47"/>
      <c r="M165" s="233"/>
      <c r="N165" s="47">
        <v>1</v>
      </c>
      <c r="O165" s="47">
        <v>1</v>
      </c>
      <c r="P165" s="47"/>
      <c r="Q165" s="47"/>
      <c r="R165" s="274"/>
      <c r="S165" s="47"/>
      <c r="T165" s="47"/>
      <c r="U165" s="274"/>
      <c r="V165" s="96">
        <f t="shared" si="7"/>
        <v>100</v>
      </c>
    </row>
    <row r="166" spans="1:23" ht="12.75">
      <c r="A166" s="116">
        <v>1</v>
      </c>
      <c r="B166" s="358"/>
      <c r="C166" s="104"/>
      <c r="D166" s="55" t="s">
        <v>34</v>
      </c>
      <c r="E166" s="218">
        <v>241</v>
      </c>
      <c r="F166" s="271"/>
      <c r="G166" s="271"/>
      <c r="H166" s="271"/>
      <c r="I166" s="271"/>
      <c r="J166" s="271"/>
      <c r="K166" s="46"/>
      <c r="L166" s="46"/>
      <c r="M166" s="233"/>
      <c r="N166" s="46"/>
      <c r="O166" s="46"/>
      <c r="P166" s="46"/>
      <c r="Q166" s="46"/>
      <c r="R166" s="271">
        <v>1</v>
      </c>
      <c r="S166" s="46"/>
      <c r="T166" s="46"/>
      <c r="U166" s="271">
        <v>1</v>
      </c>
      <c r="V166" s="96">
        <f t="shared" si="7"/>
        <v>130</v>
      </c>
    </row>
    <row r="167" spans="1:23" ht="12.75">
      <c r="A167" s="116">
        <v>1</v>
      </c>
      <c r="B167" s="358"/>
      <c r="C167" s="105"/>
      <c r="D167" s="54" t="s">
        <v>35</v>
      </c>
      <c r="E167" s="50">
        <v>150</v>
      </c>
      <c r="F167" s="274"/>
      <c r="G167" s="274"/>
      <c r="H167" s="274"/>
      <c r="I167" s="274"/>
      <c r="J167" s="274"/>
      <c r="K167" s="47">
        <v>1</v>
      </c>
      <c r="L167" s="47">
        <v>1</v>
      </c>
      <c r="M167" s="233"/>
      <c r="N167" s="47"/>
      <c r="O167" s="47"/>
      <c r="P167" s="47">
        <v>1</v>
      </c>
      <c r="Q167" s="47"/>
      <c r="R167" s="274"/>
      <c r="S167" s="47"/>
      <c r="T167" s="47"/>
      <c r="U167" s="274"/>
      <c r="V167" s="96">
        <f t="shared" si="7"/>
        <v>150</v>
      </c>
    </row>
    <row r="168" spans="1:23" ht="12.75">
      <c r="A168" s="116">
        <v>1</v>
      </c>
      <c r="B168" s="358"/>
      <c r="C168" s="53">
        <f>E165+E166+E167+E168</f>
        <v>671</v>
      </c>
      <c r="D168" s="55" t="s">
        <v>36</v>
      </c>
      <c r="E168" s="56">
        <v>210</v>
      </c>
      <c r="F168" s="271"/>
      <c r="G168" s="271"/>
      <c r="H168" s="271"/>
      <c r="I168" s="271"/>
      <c r="J168" s="271"/>
      <c r="K168" s="46"/>
      <c r="L168" s="46"/>
      <c r="M168" s="233"/>
      <c r="N168" s="46"/>
      <c r="O168" s="46"/>
      <c r="P168" s="46"/>
      <c r="Q168" s="46"/>
      <c r="R168" s="271"/>
      <c r="S168" s="46"/>
      <c r="T168" s="46">
        <v>1</v>
      </c>
      <c r="U168" s="271"/>
      <c r="V168" s="96">
        <f t="shared" si="7"/>
        <v>150</v>
      </c>
    </row>
    <row r="169" spans="1:23" ht="12.75">
      <c r="A169" s="116">
        <v>1</v>
      </c>
      <c r="B169" s="358"/>
      <c r="C169" s="57"/>
      <c r="D169" s="58"/>
      <c r="E169" s="59"/>
      <c r="F169" s="275"/>
      <c r="G169" s="275"/>
      <c r="H169" s="275"/>
      <c r="I169" s="275"/>
      <c r="J169" s="275"/>
      <c r="K169" s="71"/>
      <c r="L169" s="71"/>
      <c r="M169" s="71"/>
      <c r="N169" s="71"/>
      <c r="O169" s="71"/>
      <c r="P169" s="71"/>
      <c r="Q169" s="71"/>
      <c r="R169" s="275"/>
      <c r="S169" s="71"/>
      <c r="T169" s="71"/>
      <c r="U169" s="275"/>
      <c r="V169" s="96"/>
    </row>
    <row r="170" spans="1:23" ht="12.75">
      <c r="A170" s="116">
        <v>1</v>
      </c>
      <c r="B170" s="358"/>
      <c r="C170" s="106" t="s">
        <v>40</v>
      </c>
      <c r="D170" s="54" t="s">
        <v>33</v>
      </c>
      <c r="E170" s="50">
        <v>400</v>
      </c>
      <c r="F170" s="274"/>
      <c r="G170" s="274"/>
      <c r="H170" s="274"/>
      <c r="I170" s="274"/>
      <c r="J170" s="274"/>
      <c r="K170" s="47"/>
      <c r="L170" s="47"/>
      <c r="M170" s="233"/>
      <c r="N170" s="47"/>
      <c r="O170" s="47"/>
      <c r="P170" s="47"/>
      <c r="Q170" s="47"/>
      <c r="R170" s="274"/>
      <c r="S170" s="47"/>
      <c r="T170" s="47">
        <v>1</v>
      </c>
      <c r="U170" s="274"/>
      <c r="V170" s="96">
        <f t="shared" si="7"/>
        <v>150</v>
      </c>
    </row>
    <row r="171" spans="1:23" ht="12.75">
      <c r="A171" s="116">
        <v>1</v>
      </c>
      <c r="B171" s="358"/>
      <c r="C171" s="107"/>
      <c r="D171" s="55" t="s">
        <v>34</v>
      </c>
      <c r="E171" s="223">
        <v>51</v>
      </c>
      <c r="F171" s="271"/>
      <c r="G171" s="271"/>
      <c r="H171" s="271"/>
      <c r="I171" s="271"/>
      <c r="J171" s="271"/>
      <c r="K171" s="46"/>
      <c r="L171" s="46"/>
      <c r="M171" s="233"/>
      <c r="N171" s="46"/>
      <c r="O171" s="46"/>
      <c r="P171" s="46"/>
      <c r="Q171" s="46"/>
      <c r="R171" s="271">
        <v>1</v>
      </c>
      <c r="S171" s="46"/>
      <c r="T171" s="46"/>
      <c r="U171" s="271"/>
      <c r="V171" s="96">
        <f t="shared" si="7"/>
        <v>65</v>
      </c>
      <c r="W171" s="24"/>
    </row>
    <row r="172" spans="1:23" ht="12.75">
      <c r="A172" s="116">
        <v>1</v>
      </c>
      <c r="B172" s="358"/>
      <c r="C172" s="107"/>
      <c r="D172" s="54" t="s">
        <v>35</v>
      </c>
      <c r="E172" s="50"/>
      <c r="F172" s="274"/>
      <c r="G172" s="274"/>
      <c r="H172" s="274"/>
      <c r="I172" s="274"/>
      <c r="J172" s="274"/>
      <c r="K172" s="47"/>
      <c r="L172" s="47"/>
      <c r="M172" s="233"/>
      <c r="N172" s="47"/>
      <c r="O172" s="47"/>
      <c r="P172" s="47"/>
      <c r="Q172" s="47"/>
      <c r="R172" s="274"/>
      <c r="S172" s="47"/>
      <c r="T172" s="47"/>
      <c r="U172" s="274"/>
      <c r="V172" s="96">
        <f t="shared" si="7"/>
        <v>0</v>
      </c>
    </row>
    <row r="173" spans="1:23" ht="12.75">
      <c r="A173" s="116">
        <v>1</v>
      </c>
      <c r="B173" s="358"/>
      <c r="C173" s="101">
        <f>E170+E171+E172+E173+E174+E175+E176+E177</f>
        <v>501</v>
      </c>
      <c r="D173" s="55" t="s">
        <v>36</v>
      </c>
      <c r="E173" s="56">
        <v>50</v>
      </c>
      <c r="F173" s="271"/>
      <c r="G173" s="271"/>
      <c r="H173" s="271"/>
      <c r="I173" s="271"/>
      <c r="J173" s="271"/>
      <c r="K173" s="46"/>
      <c r="L173" s="46"/>
      <c r="M173" s="233"/>
      <c r="N173" s="46"/>
      <c r="O173" s="46"/>
      <c r="P173" s="46"/>
      <c r="Q173" s="271"/>
      <c r="R173" s="271"/>
      <c r="S173" s="46"/>
      <c r="T173" s="46"/>
      <c r="U173" s="271">
        <v>1</v>
      </c>
      <c r="V173" s="96">
        <f t="shared" si="7"/>
        <v>65</v>
      </c>
    </row>
    <row r="174" spans="1:23" ht="12.75" hidden="1">
      <c r="A174" s="116">
        <v>1</v>
      </c>
      <c r="B174" s="358"/>
      <c r="C174" s="108" t="s">
        <v>41</v>
      </c>
      <c r="D174" s="54" t="s">
        <v>33</v>
      </c>
      <c r="E174" s="50"/>
      <c r="F174" s="274"/>
      <c r="G174" s="274"/>
      <c r="H174" s="274"/>
      <c r="I174" s="274"/>
      <c r="J174" s="274"/>
      <c r="K174" s="47"/>
      <c r="L174" s="47"/>
      <c r="M174" s="47"/>
      <c r="N174" s="47"/>
      <c r="O174" s="47"/>
      <c r="P174" s="47"/>
      <c r="Q174" s="47"/>
      <c r="R174" s="274"/>
      <c r="S174" s="47"/>
      <c r="T174" s="47"/>
      <c r="U174" s="274"/>
      <c r="V174" s="96">
        <f t="shared" si="7"/>
        <v>0</v>
      </c>
    </row>
    <row r="175" spans="1:23" ht="12.75" hidden="1">
      <c r="A175" s="116">
        <v>1</v>
      </c>
      <c r="B175" s="358"/>
      <c r="C175" s="109"/>
      <c r="D175" s="55" t="s">
        <v>34</v>
      </c>
      <c r="E175" s="56"/>
      <c r="F175" s="271"/>
      <c r="G175" s="271"/>
      <c r="H175" s="271"/>
      <c r="I175" s="271"/>
      <c r="J175" s="271"/>
      <c r="K175" s="46"/>
      <c r="L175" s="46"/>
      <c r="M175" s="46"/>
      <c r="N175" s="46"/>
      <c r="O175" s="46"/>
      <c r="P175" s="46"/>
      <c r="Q175" s="46"/>
      <c r="R175" s="271"/>
      <c r="S175" s="46"/>
      <c r="T175" s="46"/>
      <c r="U175" s="271"/>
      <c r="V175" s="96">
        <f t="shared" si="7"/>
        <v>0</v>
      </c>
    </row>
    <row r="176" spans="1:23" ht="12.75" hidden="1">
      <c r="A176" s="116">
        <v>1</v>
      </c>
      <c r="B176" s="358"/>
      <c r="C176" s="110"/>
      <c r="D176" s="54" t="s">
        <v>35</v>
      </c>
      <c r="E176" s="50"/>
      <c r="F176" s="274"/>
      <c r="G176" s="274"/>
      <c r="H176" s="274"/>
      <c r="I176" s="274"/>
      <c r="J176" s="274"/>
      <c r="K176" s="47"/>
      <c r="L176" s="47"/>
      <c r="M176" s="47"/>
      <c r="N176" s="47"/>
      <c r="O176" s="47"/>
      <c r="P176" s="47"/>
      <c r="Q176" s="47"/>
      <c r="R176" s="274"/>
      <c r="S176" s="47"/>
      <c r="T176" s="47"/>
      <c r="U176" s="274"/>
      <c r="V176" s="96">
        <f t="shared" si="7"/>
        <v>0</v>
      </c>
    </row>
    <row r="177" spans="1:26" ht="12.75" hidden="1">
      <c r="A177" s="116">
        <v>1</v>
      </c>
      <c r="B177" s="358"/>
      <c r="D177" s="55" t="s">
        <v>36</v>
      </c>
      <c r="E177" s="56"/>
      <c r="F177" s="271"/>
      <c r="G177" s="271"/>
      <c r="H177" s="271"/>
      <c r="I177" s="271"/>
      <c r="J177" s="271"/>
      <c r="K177" s="46"/>
      <c r="L177" s="46"/>
      <c r="M177" s="46"/>
      <c r="N177" s="46"/>
      <c r="O177" s="46"/>
      <c r="P177" s="46"/>
      <c r="Q177" s="46"/>
      <c r="R177" s="271"/>
      <c r="S177" s="46"/>
      <c r="T177" s="46"/>
      <c r="U177" s="271"/>
      <c r="V177" s="96">
        <f t="shared" si="7"/>
        <v>0</v>
      </c>
    </row>
    <row r="178" spans="1:26" ht="12.75">
      <c r="A178" s="116">
        <v>1</v>
      </c>
      <c r="B178" s="358"/>
      <c r="C178" s="57"/>
      <c r="D178" s="58"/>
      <c r="E178" s="59"/>
      <c r="F178" s="275"/>
      <c r="G178" s="275"/>
      <c r="H178" s="275"/>
      <c r="I178" s="275"/>
      <c r="J178" s="275"/>
      <c r="K178" s="71"/>
      <c r="L178" s="71"/>
      <c r="M178" s="71"/>
      <c r="N178" s="71"/>
      <c r="O178" s="71"/>
      <c r="P178" s="71"/>
      <c r="Q178" s="71"/>
      <c r="R178" s="275"/>
      <c r="S178" s="71"/>
      <c r="T178" s="71"/>
      <c r="U178" s="275"/>
      <c r="V178" s="96"/>
    </row>
    <row r="179" spans="1:26" ht="12.75">
      <c r="A179" s="116">
        <v>1</v>
      </c>
      <c r="B179" s="358"/>
      <c r="C179" s="103" t="s">
        <v>42</v>
      </c>
      <c r="D179" s="54" t="s">
        <v>33</v>
      </c>
      <c r="E179" s="50">
        <v>50</v>
      </c>
      <c r="F179" s="274"/>
      <c r="G179" s="274"/>
      <c r="H179" s="274"/>
      <c r="I179" s="274"/>
      <c r="J179" s="274"/>
      <c r="K179" s="47"/>
      <c r="L179" s="47"/>
      <c r="M179" s="233"/>
      <c r="N179" s="47"/>
      <c r="O179" s="47"/>
      <c r="P179" s="47">
        <v>1</v>
      </c>
      <c r="Q179" s="47"/>
      <c r="R179" s="274"/>
      <c r="S179" s="47"/>
      <c r="T179" s="47"/>
      <c r="U179" s="274"/>
      <c r="V179" s="96">
        <f t="shared" si="7"/>
        <v>50</v>
      </c>
    </row>
    <row r="180" spans="1:26" ht="12.75">
      <c r="A180" s="116">
        <v>1</v>
      </c>
      <c r="B180" s="358"/>
      <c r="C180" s="104"/>
      <c r="D180" s="55" t="s">
        <v>34</v>
      </c>
      <c r="E180" s="222"/>
      <c r="F180" s="271"/>
      <c r="G180" s="271"/>
      <c r="H180" s="271"/>
      <c r="I180" s="271"/>
      <c r="J180" s="271"/>
      <c r="K180" s="46"/>
      <c r="L180" s="46"/>
      <c r="M180" s="233"/>
      <c r="N180" s="46"/>
      <c r="O180" s="46"/>
      <c r="P180" s="46"/>
      <c r="Q180" s="46"/>
      <c r="R180" s="271"/>
      <c r="S180" s="46"/>
      <c r="T180" s="46"/>
      <c r="U180" s="271"/>
      <c r="V180" s="96">
        <f t="shared" si="7"/>
        <v>0</v>
      </c>
    </row>
    <row r="181" spans="1:26" ht="12.75">
      <c r="A181" s="116">
        <v>1</v>
      </c>
      <c r="B181" s="358"/>
      <c r="C181" s="105"/>
      <c r="D181" s="54" t="s">
        <v>35</v>
      </c>
      <c r="E181" s="50"/>
      <c r="F181" s="47"/>
      <c r="G181" s="47"/>
      <c r="H181" s="47"/>
      <c r="I181" s="47"/>
      <c r="J181" s="47"/>
      <c r="K181" s="47"/>
      <c r="L181" s="47"/>
      <c r="M181" s="233"/>
      <c r="N181" s="47"/>
      <c r="O181" s="47"/>
      <c r="P181" s="47"/>
      <c r="Q181" s="47"/>
      <c r="R181" s="274"/>
      <c r="S181" s="47"/>
      <c r="T181" s="47"/>
      <c r="U181" s="274"/>
      <c r="V181" s="96">
        <f t="shared" si="7"/>
        <v>0</v>
      </c>
    </row>
    <row r="182" spans="1:26" ht="12.75">
      <c r="A182" s="116">
        <v>1</v>
      </c>
      <c r="B182" s="358"/>
      <c r="C182" s="53">
        <f>E179+E180+E181+E182</f>
        <v>100</v>
      </c>
      <c r="D182" s="55" t="s">
        <v>36</v>
      </c>
      <c r="E182" s="56">
        <v>50</v>
      </c>
      <c r="F182" s="46"/>
      <c r="G182" s="46"/>
      <c r="H182" s="46"/>
      <c r="I182" s="46"/>
      <c r="J182" s="46"/>
      <c r="K182" s="46"/>
      <c r="L182" s="46"/>
      <c r="M182" s="233"/>
      <c r="N182" s="46"/>
      <c r="O182" s="46"/>
      <c r="P182" s="46"/>
      <c r="Q182" s="271"/>
      <c r="R182" s="271"/>
      <c r="S182" s="46"/>
      <c r="T182" s="46"/>
      <c r="U182" s="271">
        <v>1</v>
      </c>
      <c r="V182" s="96">
        <f t="shared" si="7"/>
        <v>65</v>
      </c>
    </row>
    <row r="183" spans="1:26">
      <c r="A183" s="116">
        <v>1</v>
      </c>
      <c r="B183" s="257"/>
      <c r="C183" s="57"/>
      <c r="D183" s="58"/>
      <c r="E183" s="59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96"/>
    </row>
    <row r="184" spans="1:26" s="360" customFormat="1" ht="15">
      <c r="A184" s="360">
        <v>2</v>
      </c>
    </row>
    <row r="185" spans="1:26" s="360" customFormat="1" ht="15"/>
    <row r="186" spans="1:26" ht="12.75">
      <c r="A186" s="116">
        <v>2</v>
      </c>
      <c r="B186" s="362"/>
      <c r="C186" s="359" t="s">
        <v>14</v>
      </c>
      <c r="D186" s="359" t="s">
        <v>15</v>
      </c>
      <c r="E186" s="361" t="s">
        <v>16</v>
      </c>
      <c r="F186" s="263" t="s">
        <v>17</v>
      </c>
      <c r="G186" s="263" t="s">
        <v>18</v>
      </c>
      <c r="H186" s="263" t="s">
        <v>19</v>
      </c>
      <c r="I186" s="263" t="s">
        <v>20</v>
      </c>
      <c r="J186" s="263" t="s">
        <v>21</v>
      </c>
      <c r="K186" s="263" t="s">
        <v>22</v>
      </c>
      <c r="L186" s="263" t="s">
        <v>23</v>
      </c>
      <c r="M186" s="263" t="s">
        <v>24</v>
      </c>
      <c r="N186" s="263" t="s">
        <v>25</v>
      </c>
      <c r="O186" s="263" t="s">
        <v>26</v>
      </c>
      <c r="P186" s="263" t="s">
        <v>27</v>
      </c>
      <c r="Q186" s="263" t="s">
        <v>28</v>
      </c>
      <c r="R186" s="263" t="s">
        <v>29</v>
      </c>
      <c r="S186" s="263" t="s">
        <v>30</v>
      </c>
      <c r="T186" s="263" t="s">
        <v>172</v>
      </c>
      <c r="U186" s="263" t="s">
        <v>31</v>
      </c>
      <c r="V186" s="264"/>
    </row>
    <row r="187" spans="1:26" ht="13.5" thickBot="1">
      <c r="A187" s="116">
        <v>2</v>
      </c>
      <c r="B187" s="362"/>
      <c r="C187" s="359"/>
      <c r="D187" s="359"/>
      <c r="E187" s="361"/>
      <c r="F187" s="263">
        <v>36</v>
      </c>
      <c r="G187" s="263">
        <v>20</v>
      </c>
      <c r="H187" s="263">
        <v>20</v>
      </c>
      <c r="I187" s="263">
        <v>50</v>
      </c>
      <c r="J187" s="263">
        <v>50</v>
      </c>
      <c r="K187" s="263">
        <v>50</v>
      </c>
      <c r="L187" s="263">
        <v>50</v>
      </c>
      <c r="M187" s="263">
        <v>36</v>
      </c>
      <c r="N187" s="263">
        <v>50</v>
      </c>
      <c r="O187" s="263">
        <v>50</v>
      </c>
      <c r="P187" s="263">
        <v>50</v>
      </c>
      <c r="Q187" s="263">
        <v>50</v>
      </c>
      <c r="R187" s="263">
        <v>65</v>
      </c>
      <c r="S187" s="263">
        <v>26</v>
      </c>
      <c r="T187" s="263">
        <v>150</v>
      </c>
      <c r="U187" s="263">
        <v>65</v>
      </c>
      <c r="V187" s="264">
        <f>SUM(F187:U187)</f>
        <v>818</v>
      </c>
    </row>
    <row r="188" spans="1:26" ht="15">
      <c r="A188" s="116">
        <v>2</v>
      </c>
      <c r="B188" s="363">
        <f>'2-ΠΡΟΓΡΑΜΜΑ'!C2+7</f>
        <v>42618</v>
      </c>
      <c r="C188" s="103" t="s">
        <v>32</v>
      </c>
      <c r="D188" s="54" t="s">
        <v>33</v>
      </c>
      <c r="E188" s="50">
        <v>100</v>
      </c>
      <c r="F188" s="47"/>
      <c r="G188" s="47"/>
      <c r="H188" s="47"/>
      <c r="I188" s="47"/>
      <c r="J188" s="47"/>
      <c r="K188" s="47">
        <v>1</v>
      </c>
      <c r="L188" s="47">
        <v>1</v>
      </c>
      <c r="M188" s="233"/>
      <c r="N188" s="47"/>
      <c r="O188" s="47"/>
      <c r="P188" s="47"/>
      <c r="Q188" s="47"/>
      <c r="R188" s="274"/>
      <c r="S188" s="47"/>
      <c r="T188" s="47"/>
      <c r="U188" s="274"/>
      <c r="V188" s="93">
        <f>F188*$F$2+G188*$G$2+H188*$H$2+I188*$I$2+J188*$J$2+K188*$K$2+L188*$L$2+M188*$M$2+N188*$N$2+O188*$O$2+P188*$P$2+Q188*$Q$2+R188*$R$2+S188*$S$2+U188*$U$2+T188*$T$2</f>
        <v>100</v>
      </c>
      <c r="Y188" s="159" t="s">
        <v>32</v>
      </c>
      <c r="Z188" s="160" t="str">
        <f>IF(F189=1,"Γ1,","")&amp;""&amp;IF(G189=1,"Γ2,","")&amp;""&amp;IF(H189=1,"Γ3,","")&amp;""&amp;IF(I189=1,"Γ4,","")&amp;""&amp;IF(J189=1,"Γ5,","")&amp;""&amp;IF(K189=1,"Γ6,","")&amp;""&amp;IF(L189=1,"Γ7,","")&amp;""&amp;IF(M189=1,"B1,","")&amp;""&amp;IF(N189=1,"B2,","")&amp;""&amp;IF(O189=1,"B3,","")&amp;""&amp;IF(P189=1,"B4,","")&amp;""&amp;IF(Q189=1,"ΦΧ,","")&amp;""&amp;IF(R189=1,"ΚΑΜ,","")&amp;""&amp;IF(S189=1,"ΣΧ,","")&amp;""&amp;IF(T189=1,"Κ28,","")&amp;""&amp;IF(U189=1,"ΣΕΥΠ,","")</f>
        <v>B4,</v>
      </c>
    </row>
    <row r="189" spans="1:26" ht="15">
      <c r="A189" s="116">
        <v>2</v>
      </c>
      <c r="B189" s="364"/>
      <c r="C189" s="104"/>
      <c r="D189" s="55" t="s">
        <v>34</v>
      </c>
      <c r="E189" s="80">
        <v>23</v>
      </c>
      <c r="F189" s="271"/>
      <c r="G189" s="271"/>
      <c r="H189" s="271"/>
      <c r="I189" s="271"/>
      <c r="J189" s="271"/>
      <c r="K189" s="46"/>
      <c r="L189" s="46"/>
      <c r="M189" s="233"/>
      <c r="N189" s="46"/>
      <c r="O189" s="46"/>
      <c r="P189" s="46">
        <v>1</v>
      </c>
      <c r="Q189" s="46"/>
      <c r="R189" s="271"/>
      <c r="S189" s="46"/>
      <c r="T189" s="46"/>
      <c r="U189" s="271"/>
      <c r="V189" s="93">
        <f>F189*$F$2+G189*$G$2+H189*$H$2+I189*$I$2+J189*$J$2+K189*$K$2+L189*$L$2+M189*$M$2+N189*$N$2+O189*$O$2+P189*$P$2+Q189*$Q$2+R189*$R$2+S189*$S$2+U189*$U$2+T189*$T$2</f>
        <v>50</v>
      </c>
      <c r="Y189" s="161" t="s">
        <v>37</v>
      </c>
      <c r="Z189" s="162" t="str">
        <f>IF(F194=1,"Γ1,","")&amp;""&amp;IF(G194=1,"Γ2,","")&amp;""&amp;IF(H194=1,"Γ3,","")&amp;""&amp;IF(I194=1,"Γ4,","")&amp;""&amp;IF(J194=1,"Γ5,","")&amp;""&amp;IF(K194=1,"Γ6,","")&amp;""&amp;IF(L194=1,"Γ7,","")&amp;""&amp;IF(M194=1,"B1,","")&amp;""&amp;IF(N194=1,"B2,","")&amp;""&amp;IF(O194=1,"B3,","")&amp;""&amp;IF(P194=1,"B4,","")&amp;""&amp;IF(Q194=1,"ΦΧ,","")&amp;""&amp;IF(R194=1,"ΚΑΜ,","")&amp;""&amp;IF(S194=1,"ΣΧ,","")&amp;""&amp;IF(T194=1,"Κ28,","")&amp;""&amp;IF(U194=1,"ΣΕΥΠ,","")</f>
        <v>Γ6,Γ7,</v>
      </c>
    </row>
    <row r="190" spans="1:26" ht="15">
      <c r="A190" s="116">
        <v>2</v>
      </c>
      <c r="B190" s="364"/>
      <c r="C190" s="105"/>
      <c r="D190" s="54" t="s">
        <v>35</v>
      </c>
      <c r="E190" s="50">
        <v>150</v>
      </c>
      <c r="F190" s="274"/>
      <c r="G190" s="274"/>
      <c r="H190" s="274"/>
      <c r="I190" s="274"/>
      <c r="J190" s="274"/>
      <c r="K190" s="47"/>
      <c r="L190" s="47"/>
      <c r="M190" s="233"/>
      <c r="N190" s="47"/>
      <c r="O190" s="47"/>
      <c r="P190" s="47"/>
      <c r="Q190" s="47"/>
      <c r="R190" s="274"/>
      <c r="S190" s="47"/>
      <c r="T190" s="47">
        <v>1</v>
      </c>
      <c r="U190" s="274"/>
      <c r="V190" s="93">
        <f>F190*$F$2+G190*$G$2+H190*$H$2+I190*$I$2+J190*$J$2+K190*$K$2+L190*$L$2+M190*$M$2+N190*$N$2+O190*$O$2+P190*$P$2+Q190*$Q$2+R190*$R$2+S190*$S$2+U190*$U$2+T190*$T$2</f>
        <v>150</v>
      </c>
      <c r="Y190" s="161" t="s">
        <v>39</v>
      </c>
      <c r="Z190" s="162" t="str">
        <f>IF(F203=1,"Γ1,","")&amp;""&amp;IF(G203=1,"Γ2,","")&amp;""&amp;IF(H203=1,"Γ3,","")&amp;""&amp;IF(I203=1,"Γ4,","")&amp;""&amp;IF(J203=1,"Γ5,","")&amp;""&amp;IF(K203=1,"Γ6,","")&amp;""&amp;IF(L203=1,"Γ7,","")&amp;""&amp;IF(M203=1,"B1,","")&amp;""&amp;IF(N203=1,"B2,","")&amp;""&amp;IF(O203=1,"B3,","")&amp;""&amp;IF(P203=1,"B4,","")&amp;""&amp;IF(Q203=1,"ΦΧ,","")&amp;""&amp;IF(R203=1,"ΚΑΜ,","")&amp;""&amp;IF(S203=1,"ΣΧ,","")&amp;""&amp;IF(T203=1,"Κ28,","")&amp;""&amp;IF(U203=1,"ΣΕΥΠ,","")</f>
        <v>Γ6,Γ7,</v>
      </c>
    </row>
    <row r="191" spans="1:26" ht="15">
      <c r="A191" s="116">
        <v>2</v>
      </c>
      <c r="B191" s="364"/>
      <c r="C191" s="53">
        <f>E188+E189+E190+E191</f>
        <v>363</v>
      </c>
      <c r="D191" s="55" t="s">
        <v>36</v>
      </c>
      <c r="E191" s="56">
        <v>90</v>
      </c>
      <c r="F191" s="271"/>
      <c r="G191" s="271"/>
      <c r="H191" s="271"/>
      <c r="I191" s="271"/>
      <c r="J191" s="271"/>
      <c r="K191" s="46"/>
      <c r="L191" s="46"/>
      <c r="M191" s="233"/>
      <c r="N191" s="46">
        <v>1</v>
      </c>
      <c r="O191" s="46">
        <v>1</v>
      </c>
      <c r="P191" s="46"/>
      <c r="Q191" s="46"/>
      <c r="R191" s="271"/>
      <c r="S191" s="46"/>
      <c r="T191" s="46"/>
      <c r="U191" s="271"/>
      <c r="V191" s="93">
        <f>F191*$F$2+G191*$G$2+H191*$H$2+I191*$I$2+J191*$J$2+K191*$K$2+L191*$L$2+M191*$M$2+N191*$N$2+O191*$O$2+P191*$P$2+Q191*$Q$2+R191*$R$2+S191*$S$2+U191*$U$2+T191*$T$2</f>
        <v>100</v>
      </c>
      <c r="Y191" s="161" t="s">
        <v>40</v>
      </c>
      <c r="Z191" s="162" t="str">
        <f>IF(F208=1,"Γ1,","")&amp;""&amp;IF(G208=1,"Γ2,","")&amp;""&amp;IF(H208=1,"Γ3,","")&amp;""&amp;IF(I208=1,"Γ4,","")&amp;""&amp;IF(J208=1,"Γ5,","")&amp;""&amp;IF(K208=1,"Γ6,","")&amp;""&amp;IF(L208=1,"Γ7,","")&amp;""&amp;IF(M208=1,"B1,","")&amp;""&amp;IF(N208=1,"B2,","")&amp;""&amp;IF(O208=1,"B3,","")&amp;""&amp;IF(P208=1,"B4,","")&amp;""&amp;IF(Q208=1,"ΦΧ,","")&amp;""&amp;IF(R208=1,"ΚΑΜ,","")&amp;""&amp;IF(S208=1,"ΣΧ,","")&amp;""&amp;IF(T208=1,"Κ28,","")&amp;""&amp;IF(U208=1,"ΣΕΥΠ,","")</f>
        <v>B2,B3,B4,ΚΑΜ,Κ28,ΣΕΥΠ,</v>
      </c>
    </row>
    <row r="192" spans="1:26" ht="15.75" thickBot="1">
      <c r="A192" s="116">
        <v>2</v>
      </c>
      <c r="B192" s="364"/>
      <c r="C192" s="57"/>
      <c r="D192" s="58"/>
      <c r="E192" s="60"/>
      <c r="F192" s="275"/>
      <c r="G192" s="275"/>
      <c r="H192" s="275"/>
      <c r="I192" s="275"/>
      <c r="J192" s="275"/>
      <c r="K192" s="86"/>
      <c r="L192" s="86"/>
      <c r="M192" s="86"/>
      <c r="N192" s="86"/>
      <c r="O192" s="86"/>
      <c r="P192" s="86"/>
      <c r="Q192" s="86"/>
      <c r="R192" s="275"/>
      <c r="S192" s="86"/>
      <c r="T192" s="86"/>
      <c r="U192" s="275"/>
      <c r="V192" s="93"/>
      <c r="Y192" s="163" t="s">
        <v>42</v>
      </c>
      <c r="Z192" s="164" t="str">
        <f>IF(F217=1,"Γ1,","")&amp;""&amp;IF(G217=1,"Γ2,","")&amp;""&amp;IF(H217=1,"Γ3,","")&amp;""&amp;IF(I217=1,"Γ4,","")&amp;""&amp;IF(J217=1,"Γ5,","")&amp;""&amp;IF(K217=1,"Γ6,","")&amp;""&amp;IF(L217=1,"Γ7,","")&amp;""&amp;IF(M217=1,"B1,","")&amp;""&amp;IF(N217=1,"B2,","")&amp;""&amp;IF(O217=1,"B3,","")&amp;""&amp;IF(P217=1,"B4,","")&amp;""&amp;IF(Q217=1,"ΦΧ,","")&amp;""&amp;IF(R217=1,"ΚΑΜ,","")&amp;""&amp;IF(S217=1,"ΣΧ,","")&amp;""&amp;IF(T217=1,"Κ28,","")&amp;""&amp;IF(U217=1,"ΣΕΥΠ,","")</f>
        <v>Γ5,Γ6,Γ7,B2,B3,B4,ΚΑΜ,Κ28,ΣΕΥΠ,</v>
      </c>
    </row>
    <row r="193" spans="1:22" ht="12.75">
      <c r="A193" s="116">
        <v>2</v>
      </c>
      <c r="B193" s="364"/>
      <c r="C193" s="106" t="s">
        <v>37</v>
      </c>
      <c r="D193" s="54" t="s">
        <v>33</v>
      </c>
      <c r="E193" s="50">
        <v>140</v>
      </c>
      <c r="F193" s="274"/>
      <c r="G193" s="274"/>
      <c r="H193" s="274"/>
      <c r="I193" s="274"/>
      <c r="J193" s="274"/>
      <c r="K193" s="47"/>
      <c r="L193" s="47"/>
      <c r="M193" s="233"/>
      <c r="N193" s="47">
        <v>1</v>
      </c>
      <c r="O193" s="47">
        <v>1</v>
      </c>
      <c r="P193" s="47">
        <v>1</v>
      </c>
      <c r="Q193" s="47"/>
      <c r="R193" s="274"/>
      <c r="S193" s="47"/>
      <c r="T193" s="47"/>
      <c r="U193" s="274"/>
      <c r="V193" s="93">
        <f>F193*$F$2+G193*$G$2+H193*$H$2+I193*$I$2+J193*$J$2+K193*$K$2+L193*$L$2+M193*$M$2+N193*$N$2+O193*$O$2+P193*$P$2+Q193*$Q$2+R193*$R$2+S193*$S$2+U193*$U$2+T193*$T$2</f>
        <v>150</v>
      </c>
    </row>
    <row r="194" spans="1:22" ht="12.75">
      <c r="A194" s="116">
        <v>2</v>
      </c>
      <c r="B194" s="364"/>
      <c r="C194" s="107"/>
      <c r="D194" s="55" t="s">
        <v>34</v>
      </c>
      <c r="E194" s="80">
        <v>86</v>
      </c>
      <c r="F194" s="271"/>
      <c r="G194" s="271"/>
      <c r="H194" s="271"/>
      <c r="I194" s="271"/>
      <c r="J194" s="271"/>
      <c r="K194" s="46">
        <v>1</v>
      </c>
      <c r="L194" s="46">
        <v>1</v>
      </c>
      <c r="M194" s="233"/>
      <c r="N194" s="46"/>
      <c r="O194" s="46"/>
      <c r="P194" s="46"/>
      <c r="Q194" s="46"/>
      <c r="R194" s="271"/>
      <c r="S194" s="46"/>
      <c r="T194" s="46"/>
      <c r="U194" s="271"/>
      <c r="V194" s="93">
        <f t="shared" ref="V194:V214" si="8">F194*$F$2+G194*$G$2+H194*$H$2+I194*$I$2+J194*$J$2+K194*$K$2+L194*$L$2+M194*$M$2+N194*$N$2+O194*$O$2+P194*$P$2+Q194*$Q$2+R194*$R$2+S194*$S$2+U194*$U$2+T194*$T$2</f>
        <v>100</v>
      </c>
    </row>
    <row r="195" spans="1:22" ht="12.75">
      <c r="A195" s="116">
        <v>2</v>
      </c>
      <c r="B195" s="364"/>
      <c r="C195" s="107"/>
      <c r="D195" s="54" t="s">
        <v>35</v>
      </c>
      <c r="E195" s="50">
        <v>70</v>
      </c>
      <c r="F195" s="274"/>
      <c r="G195" s="274"/>
      <c r="H195" s="274"/>
      <c r="I195" s="274"/>
      <c r="J195" s="274"/>
      <c r="K195" s="47"/>
      <c r="L195" s="47"/>
      <c r="M195" s="233"/>
      <c r="N195" s="47"/>
      <c r="O195" s="47"/>
      <c r="P195" s="47"/>
      <c r="Q195" s="47"/>
      <c r="R195" s="274">
        <v>1</v>
      </c>
      <c r="S195" s="47"/>
      <c r="T195" s="47"/>
      <c r="U195" s="274"/>
      <c r="V195" s="93">
        <f t="shared" si="8"/>
        <v>65</v>
      </c>
    </row>
    <row r="196" spans="1:22" ht="12.75">
      <c r="A196" s="116">
        <v>2</v>
      </c>
      <c r="B196" s="364"/>
      <c r="C196" s="101">
        <f>E193+E194+E195+E196+E197+E198+E199+E200</f>
        <v>506</v>
      </c>
      <c r="D196" s="55" t="s">
        <v>36</v>
      </c>
      <c r="E196" s="56">
        <v>210</v>
      </c>
      <c r="F196" s="271"/>
      <c r="G196" s="271"/>
      <c r="H196" s="271"/>
      <c r="I196" s="271"/>
      <c r="J196" s="271"/>
      <c r="K196" s="46"/>
      <c r="L196" s="46"/>
      <c r="M196" s="233"/>
      <c r="N196" s="46"/>
      <c r="O196" s="46"/>
      <c r="P196" s="46"/>
      <c r="Q196" s="46"/>
      <c r="R196" s="271"/>
      <c r="S196" s="46"/>
      <c r="T196" s="46">
        <v>1</v>
      </c>
      <c r="U196" s="271">
        <v>1</v>
      </c>
      <c r="V196" s="93">
        <f t="shared" si="8"/>
        <v>215</v>
      </c>
    </row>
    <row r="197" spans="1:22" ht="12.75" hidden="1">
      <c r="A197" s="116">
        <v>2</v>
      </c>
      <c r="B197" s="364"/>
      <c r="C197" s="108" t="s">
        <v>38</v>
      </c>
      <c r="D197" s="54" t="s">
        <v>33</v>
      </c>
      <c r="E197" s="50"/>
      <c r="F197" s="274"/>
      <c r="G197" s="274"/>
      <c r="H197" s="274"/>
      <c r="I197" s="274"/>
      <c r="J197" s="274"/>
      <c r="K197" s="47"/>
      <c r="L197" s="47"/>
      <c r="M197" s="47"/>
      <c r="N197" s="47"/>
      <c r="O197" s="47"/>
      <c r="P197" s="47"/>
      <c r="Q197" s="47"/>
      <c r="R197" s="274"/>
      <c r="S197" s="47"/>
      <c r="T197" s="47"/>
      <c r="U197" s="274"/>
      <c r="V197" s="93">
        <f t="shared" si="8"/>
        <v>0</v>
      </c>
    </row>
    <row r="198" spans="1:22" ht="12.75" hidden="1">
      <c r="A198" s="116">
        <v>2</v>
      </c>
      <c r="B198" s="364"/>
      <c r="C198" s="109"/>
      <c r="D198" s="55" t="s">
        <v>34</v>
      </c>
      <c r="E198" s="56"/>
      <c r="F198" s="271"/>
      <c r="G198" s="271"/>
      <c r="H198" s="271"/>
      <c r="I198" s="271"/>
      <c r="J198" s="271"/>
      <c r="K198" s="46"/>
      <c r="L198" s="46"/>
      <c r="M198" s="46"/>
      <c r="N198" s="46"/>
      <c r="O198" s="46"/>
      <c r="P198" s="46"/>
      <c r="Q198" s="46"/>
      <c r="R198" s="271"/>
      <c r="S198" s="46"/>
      <c r="T198" s="46"/>
      <c r="U198" s="271"/>
      <c r="V198" s="93">
        <f t="shared" si="8"/>
        <v>0</v>
      </c>
    </row>
    <row r="199" spans="1:22" ht="12.75" hidden="1">
      <c r="A199" s="116">
        <v>2</v>
      </c>
      <c r="B199" s="364"/>
      <c r="C199" s="110"/>
      <c r="D199" s="54" t="s">
        <v>35</v>
      </c>
      <c r="E199" s="50"/>
      <c r="F199" s="274"/>
      <c r="G199" s="274"/>
      <c r="H199" s="274"/>
      <c r="I199" s="274"/>
      <c r="J199" s="274"/>
      <c r="K199" s="47"/>
      <c r="L199" s="47"/>
      <c r="M199" s="47"/>
      <c r="N199" s="47"/>
      <c r="O199" s="47"/>
      <c r="P199" s="47"/>
      <c r="Q199" s="47"/>
      <c r="R199" s="274"/>
      <c r="S199" s="47"/>
      <c r="T199" s="47"/>
      <c r="U199" s="274"/>
      <c r="V199" s="93">
        <f t="shared" si="8"/>
        <v>0</v>
      </c>
    </row>
    <row r="200" spans="1:22" ht="12.75" hidden="1">
      <c r="A200" s="116">
        <v>2</v>
      </c>
      <c r="B200" s="364"/>
      <c r="D200" s="55" t="s">
        <v>36</v>
      </c>
      <c r="E200" s="56"/>
      <c r="F200" s="271"/>
      <c r="G200" s="271"/>
      <c r="H200" s="271"/>
      <c r="I200" s="271"/>
      <c r="J200" s="271"/>
      <c r="K200" s="46"/>
      <c r="L200" s="46"/>
      <c r="M200" s="46"/>
      <c r="N200" s="46"/>
      <c r="O200" s="46"/>
      <c r="P200" s="46"/>
      <c r="Q200" s="46"/>
      <c r="R200" s="271"/>
      <c r="S200" s="46"/>
      <c r="T200" s="46"/>
      <c r="U200" s="271"/>
      <c r="V200" s="93">
        <f t="shared" si="8"/>
        <v>0</v>
      </c>
    </row>
    <row r="201" spans="1:22" ht="12.75">
      <c r="A201" s="116">
        <v>2</v>
      </c>
      <c r="B201" s="364"/>
      <c r="C201" s="57"/>
      <c r="D201" s="58"/>
      <c r="E201" s="60"/>
      <c r="F201" s="275"/>
      <c r="G201" s="275"/>
      <c r="H201" s="275"/>
      <c r="I201" s="275"/>
      <c r="J201" s="275"/>
      <c r="K201" s="86"/>
      <c r="L201" s="86"/>
      <c r="M201" s="86"/>
      <c r="N201" s="86"/>
      <c r="O201" s="86"/>
      <c r="P201" s="86"/>
      <c r="Q201" s="86"/>
      <c r="R201" s="275"/>
      <c r="S201" s="86"/>
      <c r="T201" s="86"/>
      <c r="U201" s="275"/>
      <c r="V201" s="93"/>
    </row>
    <row r="202" spans="1:22" ht="12.75">
      <c r="A202" s="116">
        <v>2</v>
      </c>
      <c r="B202" s="364"/>
      <c r="C202" s="103" t="s">
        <v>39</v>
      </c>
      <c r="D202" s="54" t="s">
        <v>33</v>
      </c>
      <c r="E202" s="50">
        <v>20</v>
      </c>
      <c r="F202" s="274"/>
      <c r="G202" s="274"/>
      <c r="H202" s="274"/>
      <c r="I202" s="274"/>
      <c r="J202" s="274"/>
      <c r="K202" s="47"/>
      <c r="L202" s="47"/>
      <c r="M202" s="233"/>
      <c r="N202" s="47">
        <v>1</v>
      </c>
      <c r="O202" s="47"/>
      <c r="P202" s="47"/>
      <c r="Q202" s="47"/>
      <c r="R202" s="274"/>
      <c r="S202" s="47"/>
      <c r="T202" s="47"/>
      <c r="U202" s="274"/>
      <c r="V202" s="93">
        <f t="shared" si="8"/>
        <v>50</v>
      </c>
    </row>
    <row r="203" spans="1:22" ht="12.75">
      <c r="A203" s="116">
        <v>2</v>
      </c>
      <c r="B203" s="364"/>
      <c r="C203" s="104"/>
      <c r="D203" s="55" t="s">
        <v>34</v>
      </c>
      <c r="E203" s="80">
        <v>87</v>
      </c>
      <c r="F203" s="271"/>
      <c r="G203" s="271"/>
      <c r="H203" s="271"/>
      <c r="I203" s="271"/>
      <c r="J203" s="271"/>
      <c r="K203" s="46">
        <v>1</v>
      </c>
      <c r="L203" s="46">
        <v>1</v>
      </c>
      <c r="M203" s="233"/>
      <c r="N203" s="46"/>
      <c r="O203" s="46"/>
      <c r="P203" s="46"/>
      <c r="Q203" s="46"/>
      <c r="R203" s="271"/>
      <c r="S203" s="46"/>
      <c r="T203" s="46"/>
      <c r="U203" s="271"/>
      <c r="V203" s="93">
        <f t="shared" si="8"/>
        <v>100</v>
      </c>
    </row>
    <row r="204" spans="1:22" ht="12.75">
      <c r="A204" s="116">
        <v>2</v>
      </c>
      <c r="B204" s="364"/>
      <c r="C204" s="105"/>
      <c r="D204" s="54" t="s">
        <v>35</v>
      </c>
      <c r="E204" s="50">
        <v>150</v>
      </c>
      <c r="F204" s="274"/>
      <c r="G204" s="274"/>
      <c r="H204" s="274"/>
      <c r="I204" s="274"/>
      <c r="J204" s="274"/>
      <c r="K204" s="47"/>
      <c r="L204" s="47"/>
      <c r="M204" s="233"/>
      <c r="N204" s="47"/>
      <c r="O204" s="47"/>
      <c r="P204" s="47"/>
      <c r="Q204" s="47"/>
      <c r="R204" s="274"/>
      <c r="S204" s="47"/>
      <c r="T204" s="47">
        <v>1</v>
      </c>
      <c r="U204" s="274"/>
      <c r="V204" s="93">
        <f t="shared" si="8"/>
        <v>150</v>
      </c>
    </row>
    <row r="205" spans="1:22" ht="12.75">
      <c r="A205" s="116">
        <v>2</v>
      </c>
      <c r="B205" s="364"/>
      <c r="C205" s="53">
        <f>E202+E203+E204+E205</f>
        <v>327</v>
      </c>
      <c r="D205" s="55" t="s">
        <v>36</v>
      </c>
      <c r="E205" s="56">
        <v>70</v>
      </c>
      <c r="F205" s="271"/>
      <c r="G205" s="271"/>
      <c r="H205" s="271"/>
      <c r="I205" s="271"/>
      <c r="J205" s="271"/>
      <c r="K205" s="46"/>
      <c r="L205" s="46"/>
      <c r="M205" s="233"/>
      <c r="N205" s="46"/>
      <c r="O205" s="46"/>
      <c r="P205" s="46">
        <v>1</v>
      </c>
      <c r="Q205" s="46"/>
      <c r="R205" s="271"/>
      <c r="S205" s="46"/>
      <c r="T205" s="46"/>
      <c r="U205" s="271"/>
      <c r="V205" s="93">
        <f t="shared" si="8"/>
        <v>50</v>
      </c>
    </row>
    <row r="206" spans="1:22" ht="12.75">
      <c r="A206" s="116">
        <v>2</v>
      </c>
      <c r="B206" s="364"/>
      <c r="C206" s="57"/>
      <c r="D206" s="58"/>
      <c r="E206" s="60"/>
      <c r="F206" s="275"/>
      <c r="G206" s="275"/>
      <c r="H206" s="275"/>
      <c r="I206" s="275"/>
      <c r="J206" s="275"/>
      <c r="K206" s="86"/>
      <c r="L206" s="86"/>
      <c r="M206" s="86"/>
      <c r="N206" s="86"/>
      <c r="O206" s="86"/>
      <c r="P206" s="86"/>
      <c r="Q206" s="86"/>
      <c r="R206" s="275"/>
      <c r="S206" s="86"/>
      <c r="T206" s="86"/>
      <c r="U206" s="275"/>
      <c r="V206" s="93"/>
    </row>
    <row r="207" spans="1:22" ht="12.75">
      <c r="A207" s="116">
        <v>2</v>
      </c>
      <c r="B207" s="364"/>
      <c r="C207" s="106" t="s">
        <v>40</v>
      </c>
      <c r="D207" s="54" t="s">
        <v>33</v>
      </c>
      <c r="E207" s="50"/>
      <c r="F207" s="274"/>
      <c r="G207" s="274"/>
      <c r="H207" s="274"/>
      <c r="I207" s="274"/>
      <c r="J207" s="274"/>
      <c r="K207" s="47"/>
      <c r="L207" s="47"/>
      <c r="M207" s="233"/>
      <c r="N207" s="47"/>
      <c r="O207" s="47"/>
      <c r="P207" s="47"/>
      <c r="Q207" s="47"/>
      <c r="R207" s="274"/>
      <c r="S207" s="47"/>
      <c r="T207" s="47"/>
      <c r="U207" s="274"/>
      <c r="V207" s="93">
        <f t="shared" si="8"/>
        <v>0</v>
      </c>
    </row>
    <row r="208" spans="1:22" ht="12.75">
      <c r="A208" s="116">
        <v>2</v>
      </c>
      <c r="B208" s="364"/>
      <c r="C208" s="107"/>
      <c r="D208" s="55" t="s">
        <v>34</v>
      </c>
      <c r="E208" s="80">
        <v>416</v>
      </c>
      <c r="F208" s="271"/>
      <c r="G208" s="271"/>
      <c r="H208" s="271"/>
      <c r="I208" s="271"/>
      <c r="J208" s="271"/>
      <c r="K208" s="46"/>
      <c r="L208" s="46"/>
      <c r="M208" s="233"/>
      <c r="N208" s="46">
        <v>1</v>
      </c>
      <c r="O208" s="46">
        <v>1</v>
      </c>
      <c r="P208" s="46">
        <v>1</v>
      </c>
      <c r="Q208" s="46"/>
      <c r="R208" s="271">
        <v>1</v>
      </c>
      <c r="S208" s="46"/>
      <c r="T208" s="46">
        <v>1</v>
      </c>
      <c r="U208" s="271">
        <v>1</v>
      </c>
      <c r="V208" s="93">
        <f t="shared" si="8"/>
        <v>430</v>
      </c>
    </row>
    <row r="209" spans="1:22" ht="12.75">
      <c r="A209" s="116">
        <v>2</v>
      </c>
      <c r="B209" s="364"/>
      <c r="C209" s="107"/>
      <c r="D209" s="54" t="s">
        <v>35</v>
      </c>
      <c r="E209" s="50"/>
      <c r="F209" s="274"/>
      <c r="G209" s="274"/>
      <c r="H209" s="274"/>
      <c r="I209" s="274"/>
      <c r="J209" s="274"/>
      <c r="K209" s="47"/>
      <c r="L209" s="47"/>
      <c r="M209" s="233"/>
      <c r="N209" s="47"/>
      <c r="O209" s="47"/>
      <c r="P209" s="47"/>
      <c r="Q209" s="47"/>
      <c r="R209" s="274"/>
      <c r="S209" s="47"/>
      <c r="T209" s="47"/>
      <c r="U209" s="274"/>
      <c r="V209" s="93">
        <f t="shared" si="8"/>
        <v>0</v>
      </c>
    </row>
    <row r="210" spans="1:22" ht="12.75">
      <c r="A210" s="116">
        <v>2</v>
      </c>
      <c r="B210" s="364"/>
      <c r="C210" s="101">
        <f>E207+E208+E209+E210+E211+E212+E213+E214</f>
        <v>416</v>
      </c>
      <c r="D210" s="55" t="s">
        <v>36</v>
      </c>
      <c r="E210" s="56"/>
      <c r="F210" s="271"/>
      <c r="G210" s="271"/>
      <c r="H210" s="271"/>
      <c r="I210" s="271"/>
      <c r="J210" s="271"/>
      <c r="K210" s="46"/>
      <c r="L210" s="46"/>
      <c r="M210" s="233"/>
      <c r="N210" s="46"/>
      <c r="O210" s="46"/>
      <c r="P210" s="46"/>
      <c r="Q210" s="46"/>
      <c r="R210" s="271"/>
      <c r="S210" s="46"/>
      <c r="T210" s="46"/>
      <c r="U210" s="271"/>
      <c r="V210" s="93">
        <f t="shared" si="8"/>
        <v>0</v>
      </c>
    </row>
    <row r="211" spans="1:22" ht="12.75" hidden="1">
      <c r="A211" s="116">
        <v>2</v>
      </c>
      <c r="B211" s="364"/>
      <c r="C211" s="108" t="s">
        <v>41</v>
      </c>
      <c r="D211" s="54" t="s">
        <v>33</v>
      </c>
      <c r="E211" s="50"/>
      <c r="F211" s="274"/>
      <c r="G211" s="274"/>
      <c r="H211" s="274"/>
      <c r="I211" s="274"/>
      <c r="J211" s="274"/>
      <c r="K211" s="47"/>
      <c r="L211" s="47"/>
      <c r="M211" s="47"/>
      <c r="N211" s="47"/>
      <c r="O211" s="47"/>
      <c r="P211" s="47"/>
      <c r="Q211" s="47"/>
      <c r="R211" s="274"/>
      <c r="S211" s="47"/>
      <c r="T211" s="47"/>
      <c r="U211" s="274"/>
      <c r="V211" s="93">
        <f t="shared" si="8"/>
        <v>0</v>
      </c>
    </row>
    <row r="212" spans="1:22" ht="12.75" hidden="1">
      <c r="A212" s="116">
        <v>2</v>
      </c>
      <c r="B212" s="364"/>
      <c r="C212" s="109"/>
      <c r="D212" s="55" t="s">
        <v>34</v>
      </c>
      <c r="E212" s="56"/>
      <c r="F212" s="271"/>
      <c r="G212" s="271"/>
      <c r="H212" s="271"/>
      <c r="I212" s="271"/>
      <c r="J212" s="271"/>
      <c r="K212" s="46"/>
      <c r="L212" s="46"/>
      <c r="M212" s="46"/>
      <c r="N212" s="46"/>
      <c r="O212" s="46"/>
      <c r="P212" s="46"/>
      <c r="Q212" s="46"/>
      <c r="R212" s="271"/>
      <c r="S212" s="46"/>
      <c r="T212" s="46"/>
      <c r="U212" s="271"/>
      <c r="V212" s="93">
        <f t="shared" si="8"/>
        <v>0</v>
      </c>
    </row>
    <row r="213" spans="1:22" ht="12.75" hidden="1">
      <c r="A213" s="116">
        <v>2</v>
      </c>
      <c r="B213" s="364"/>
      <c r="C213" s="110"/>
      <c r="D213" s="54" t="s">
        <v>35</v>
      </c>
      <c r="E213" s="50"/>
      <c r="F213" s="274"/>
      <c r="G213" s="274"/>
      <c r="H213" s="274"/>
      <c r="I213" s="274"/>
      <c r="J213" s="274"/>
      <c r="K213" s="47"/>
      <c r="L213" s="47"/>
      <c r="M213" s="47"/>
      <c r="N213" s="47"/>
      <c r="O213" s="47"/>
      <c r="P213" s="47"/>
      <c r="Q213" s="47"/>
      <c r="R213" s="274"/>
      <c r="S213" s="47"/>
      <c r="T213" s="47"/>
      <c r="U213" s="274"/>
      <c r="V213" s="93">
        <f t="shared" si="8"/>
        <v>0</v>
      </c>
    </row>
    <row r="214" spans="1:22" ht="12.75" hidden="1">
      <c r="A214" s="116">
        <v>2</v>
      </c>
      <c r="B214" s="364"/>
      <c r="D214" s="55" t="s">
        <v>36</v>
      </c>
      <c r="E214" s="56"/>
      <c r="F214" s="271"/>
      <c r="G214" s="271"/>
      <c r="H214" s="271"/>
      <c r="I214" s="271"/>
      <c r="J214" s="271"/>
      <c r="K214" s="46"/>
      <c r="L214" s="46"/>
      <c r="M214" s="46"/>
      <c r="N214" s="46"/>
      <c r="O214" s="46"/>
      <c r="P214" s="46"/>
      <c r="Q214" s="46"/>
      <c r="R214" s="271"/>
      <c r="S214" s="46"/>
      <c r="T214" s="46"/>
      <c r="U214" s="271"/>
      <c r="V214" s="93">
        <f t="shared" si="8"/>
        <v>0</v>
      </c>
    </row>
    <row r="215" spans="1:22" ht="12.75">
      <c r="A215" s="116">
        <v>2</v>
      </c>
      <c r="B215" s="364"/>
      <c r="C215" s="57"/>
      <c r="D215" s="58"/>
      <c r="E215" s="60"/>
      <c r="F215" s="275"/>
      <c r="G215" s="275"/>
      <c r="H215" s="275"/>
      <c r="I215" s="275"/>
      <c r="J215" s="275"/>
      <c r="K215" s="86"/>
      <c r="L215" s="86"/>
      <c r="M215" s="86"/>
      <c r="N215" s="86"/>
      <c r="O215" s="86"/>
      <c r="P215" s="86"/>
      <c r="Q215" s="86"/>
      <c r="R215" s="275"/>
      <c r="S215" s="86"/>
      <c r="T215" s="86"/>
      <c r="U215" s="275"/>
      <c r="V215" s="93"/>
    </row>
    <row r="216" spans="1:22" ht="12.75">
      <c r="A216" s="116">
        <v>2</v>
      </c>
      <c r="B216" s="364"/>
      <c r="C216" s="103" t="s">
        <v>42</v>
      </c>
      <c r="D216" s="54" t="s">
        <v>33</v>
      </c>
      <c r="E216" s="50"/>
      <c r="F216" s="274"/>
      <c r="G216" s="274"/>
      <c r="H216" s="274"/>
      <c r="I216" s="274"/>
      <c r="J216" s="274"/>
      <c r="K216" s="47"/>
      <c r="L216" s="47"/>
      <c r="M216" s="233"/>
      <c r="N216" s="47"/>
      <c r="O216" s="47"/>
      <c r="P216" s="47"/>
      <c r="Q216" s="47"/>
      <c r="R216" s="274"/>
      <c r="S216" s="47"/>
      <c r="T216" s="47"/>
      <c r="U216" s="274"/>
      <c r="V216" s="93">
        <f>F216*$F$2+G216*$G$2+H216*$H$2+I216*$I$2+J216*$J$2+K216*$K$2+L216*$L$2+M216*$M$2+N216*$N$2+O216*$O$2+P216*$P$2+Q216*$Q$2+R216*$R$2+S216*$S$2+U216*$U$2+T216*$T$2</f>
        <v>0</v>
      </c>
    </row>
    <row r="217" spans="1:22" ht="12.75">
      <c r="A217" s="116">
        <v>2</v>
      </c>
      <c r="B217" s="364"/>
      <c r="C217" s="104"/>
      <c r="D217" s="55" t="s">
        <v>34</v>
      </c>
      <c r="E217" s="80">
        <v>548</v>
      </c>
      <c r="F217" s="271"/>
      <c r="G217" s="271"/>
      <c r="H217" s="271"/>
      <c r="I217" s="271"/>
      <c r="J217" s="271">
        <v>1</v>
      </c>
      <c r="K217" s="46">
        <v>1</v>
      </c>
      <c r="L217" s="46">
        <v>1</v>
      </c>
      <c r="M217" s="233"/>
      <c r="N217" s="46">
        <v>1</v>
      </c>
      <c r="O217" s="46">
        <v>1</v>
      </c>
      <c r="P217" s="46">
        <v>1</v>
      </c>
      <c r="Q217" s="46"/>
      <c r="R217" s="271">
        <v>1</v>
      </c>
      <c r="S217" s="46"/>
      <c r="T217" s="46">
        <v>1</v>
      </c>
      <c r="U217" s="271">
        <v>1</v>
      </c>
      <c r="V217" s="93">
        <f>F217*$F$2+G217*$G$2+H217*$H$2+I217*$I$2+J217*$J$2+K217*$K$2+L217*$L$2+M217*$M$2+N217*$N$2+O217*$O$2+P217*$P$2+Q217*$Q$2+R217*$R$2+S217*$S$2+U217*$U$2+T217*$T$2</f>
        <v>580</v>
      </c>
    </row>
    <row r="218" spans="1:22" ht="12.75">
      <c r="A218" s="116">
        <v>2</v>
      </c>
      <c r="B218" s="364"/>
      <c r="C218" s="105"/>
      <c r="D218" s="54" t="s">
        <v>35</v>
      </c>
      <c r="E218" s="50"/>
      <c r="F218" s="47"/>
      <c r="G218" s="47"/>
      <c r="H218" s="47"/>
      <c r="I218" s="47"/>
      <c r="J218" s="47"/>
      <c r="K218" s="47"/>
      <c r="L218" s="47"/>
      <c r="M218" s="233"/>
      <c r="N218" s="47"/>
      <c r="O218" s="47"/>
      <c r="P218" s="47"/>
      <c r="Q218" s="47"/>
      <c r="R218" s="274"/>
      <c r="S218" s="47"/>
      <c r="T218" s="47"/>
      <c r="U218" s="274"/>
      <c r="V218" s="93">
        <f>F218*$F$2+G218*$G$2+H218*$H$2+I218*$I$2+J218*$J$2+K218*$K$2+L218*$L$2+M218*$M$2+N218*$N$2+O218*$O$2+P218*$P$2+Q218*$Q$2+R218*$R$2+S218*$S$2+U218*$U$2+T218*$T$2</f>
        <v>0</v>
      </c>
    </row>
    <row r="219" spans="1:22" ht="12.75">
      <c r="A219" s="116">
        <v>2</v>
      </c>
      <c r="B219" s="364"/>
      <c r="C219" s="53">
        <f>E216+E217+E218+E219</f>
        <v>548</v>
      </c>
      <c r="D219" s="55" t="s">
        <v>36</v>
      </c>
      <c r="E219" s="56"/>
      <c r="F219" s="46"/>
      <c r="G219" s="46"/>
      <c r="H219" s="46"/>
      <c r="I219" s="46"/>
      <c r="J219" s="46"/>
      <c r="K219" s="46"/>
      <c r="L219" s="46"/>
      <c r="M219" s="233"/>
      <c r="N219" s="46"/>
      <c r="O219" s="46"/>
      <c r="P219" s="46"/>
      <c r="Q219" s="46"/>
      <c r="R219" s="271"/>
      <c r="S219" s="46"/>
      <c r="T219" s="46"/>
      <c r="U219" s="271"/>
      <c r="V219" s="93">
        <f>F219*$F$2+G219*$G$2+H219*$H$2+I219*$I$2+J219*$J$2+K219*$K$2+L219*$L$2+M219*$M$2+N219*$N$2+O219*$O$2+P219*$P$2+Q219*$Q$2+R219*$R$2+S219*$S$2+U219*$U$2+T219*$T$2</f>
        <v>0</v>
      </c>
    </row>
    <row r="220" spans="1:22" ht="14.25" customHeight="1">
      <c r="A220" s="116">
        <v>2</v>
      </c>
      <c r="B220" s="262"/>
      <c r="C220" s="57"/>
      <c r="D220" s="58"/>
      <c r="E220" s="59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93"/>
    </row>
    <row r="221" spans="1:22">
      <c r="A221" s="116">
        <v>2</v>
      </c>
      <c r="B221" s="258"/>
      <c r="C221" s="112"/>
      <c r="D221" s="68"/>
      <c r="E221" s="69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99"/>
    </row>
    <row r="222" spans="1:22">
      <c r="A222" s="116">
        <v>2</v>
      </c>
      <c r="B222" s="258"/>
      <c r="C222" s="176"/>
      <c r="D222" s="67"/>
      <c r="E222" s="69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99"/>
    </row>
    <row r="223" spans="1:22" ht="12.75">
      <c r="A223" s="116">
        <v>2</v>
      </c>
      <c r="B223" s="354"/>
      <c r="C223" s="351" t="s">
        <v>14</v>
      </c>
      <c r="D223" s="351" t="s">
        <v>15</v>
      </c>
      <c r="E223" s="352" t="s">
        <v>16</v>
      </c>
      <c r="F223" s="83" t="s">
        <v>17</v>
      </c>
      <c r="G223" s="83" t="s">
        <v>18</v>
      </c>
      <c r="H223" s="83" t="s">
        <v>19</v>
      </c>
      <c r="I223" s="83" t="s">
        <v>20</v>
      </c>
      <c r="J223" s="83" t="s">
        <v>21</v>
      </c>
      <c r="K223" s="83" t="s">
        <v>22</v>
      </c>
      <c r="L223" s="83" t="s">
        <v>23</v>
      </c>
      <c r="M223" s="83" t="s">
        <v>24</v>
      </c>
      <c r="N223" s="83" t="s">
        <v>25</v>
      </c>
      <c r="O223" s="83" t="s">
        <v>26</v>
      </c>
      <c r="P223" s="83" t="s">
        <v>27</v>
      </c>
      <c r="Q223" s="83" t="s">
        <v>28</v>
      </c>
      <c r="R223" s="83" t="s">
        <v>29</v>
      </c>
      <c r="S223" s="83" t="s">
        <v>30</v>
      </c>
      <c r="T223" s="83" t="s">
        <v>171</v>
      </c>
      <c r="U223" s="84" t="s">
        <v>31</v>
      </c>
      <c r="V223" s="85"/>
    </row>
    <row r="224" spans="1:22" ht="13.5" thickBot="1">
      <c r="A224" s="116">
        <v>2</v>
      </c>
      <c r="B224" s="354"/>
      <c r="C224" s="351"/>
      <c r="D224" s="351"/>
      <c r="E224" s="352"/>
      <c r="F224" s="83">
        <v>36</v>
      </c>
      <c r="G224" s="83">
        <v>20</v>
      </c>
      <c r="H224" s="83">
        <v>20</v>
      </c>
      <c r="I224" s="83">
        <v>50</v>
      </c>
      <c r="J224" s="83">
        <v>50</v>
      </c>
      <c r="K224" s="83">
        <v>50</v>
      </c>
      <c r="L224" s="83">
        <v>50</v>
      </c>
      <c r="M224" s="83">
        <v>36</v>
      </c>
      <c r="N224" s="83">
        <v>50</v>
      </c>
      <c r="O224" s="83">
        <v>50</v>
      </c>
      <c r="P224" s="83">
        <v>50</v>
      </c>
      <c r="Q224" s="83">
        <v>50</v>
      </c>
      <c r="R224" s="83">
        <v>65</v>
      </c>
      <c r="S224" s="83">
        <v>26</v>
      </c>
      <c r="T224" s="83">
        <v>150</v>
      </c>
      <c r="U224" s="83">
        <v>65</v>
      </c>
      <c r="V224" s="94">
        <f>SUM(F224:U224)</f>
        <v>818</v>
      </c>
    </row>
    <row r="225" spans="1:26" ht="15">
      <c r="A225" s="116">
        <v>2</v>
      </c>
      <c r="B225" s="355">
        <f>'2-ΠΡΟΓΡΑΜΜΑ'!C2+8</f>
        <v>42619</v>
      </c>
      <c r="C225" s="103" t="s">
        <v>32</v>
      </c>
      <c r="D225" s="54" t="s">
        <v>33</v>
      </c>
      <c r="E225" s="50"/>
      <c r="F225" s="47"/>
      <c r="G225" s="47"/>
      <c r="H225" s="47"/>
      <c r="I225" s="47"/>
      <c r="J225" s="47"/>
      <c r="K225" s="47"/>
      <c r="L225" s="47"/>
      <c r="M225" s="233"/>
      <c r="N225" s="47"/>
      <c r="O225" s="47"/>
      <c r="P225" s="47"/>
      <c r="Q225" s="47"/>
      <c r="R225" s="274"/>
      <c r="S225" s="47"/>
      <c r="T225" s="47"/>
      <c r="U225" s="274"/>
      <c r="V225" s="93">
        <f>F225*$F$2+G225*$G$2+H225*$H$2+I225*$I$2+J225*$J$2+K225*$K$2+L225*$L$2+M225*$M$2+N225*$N$2+O225*$O$2+P225*$P$2+Q225*$Q$2+R225*$R$2+S225*$S$2+U225*$U$2+T225*$T$39</f>
        <v>0</v>
      </c>
      <c r="Y225" s="159" t="s">
        <v>32</v>
      </c>
      <c r="Z225" s="160" t="str">
        <f>IF(F226=1,"Γ1,","")&amp;""&amp;IF(G226=1,"Γ2,","")&amp;""&amp;IF(H226=1,"Γ3,","")&amp;""&amp;IF(I226=1,"Γ4,","")&amp;""&amp;IF(J226=1,"Γ5,","")&amp;""&amp;IF(K226=1,"Γ6,","")&amp;""&amp;IF(L226=1,"Γ7,","")&amp;""&amp;IF(M226=1,"B1,","")&amp;""&amp;IF(N226=1,"B2,","")&amp;""&amp;IF(O226=1,"B3,","")&amp;""&amp;IF(P226=1,"B4,","")&amp;""&amp;IF(Q226=1,"ΦΧ,","")&amp;""&amp;IF(R226=1,"ΚΑΜ,","")&amp;""&amp;IF(S226=1,"ΣΧ,","")&amp;""&amp;IF(T226=1,"Κ28,","")&amp;""&amp;IF(U226=1,"ΣΕΥΠ,","")</f>
        <v>ΚΑΜ,</v>
      </c>
    </row>
    <row r="226" spans="1:26" ht="15">
      <c r="A226" s="116">
        <v>2</v>
      </c>
      <c r="B226" s="356"/>
      <c r="C226" s="104"/>
      <c r="D226" s="55" t="s">
        <v>34</v>
      </c>
      <c r="E226" s="218">
        <v>46</v>
      </c>
      <c r="F226" s="271"/>
      <c r="G226" s="271"/>
      <c r="H226" s="271"/>
      <c r="I226" s="271"/>
      <c r="J226" s="271"/>
      <c r="K226" s="46"/>
      <c r="L226" s="46"/>
      <c r="M226" s="233"/>
      <c r="N226" s="46"/>
      <c r="O226" s="46"/>
      <c r="P226" s="46"/>
      <c r="Q226" s="46"/>
      <c r="R226" s="271">
        <v>1</v>
      </c>
      <c r="S226" s="46"/>
      <c r="T226" s="46"/>
      <c r="U226" s="271"/>
      <c r="V226" s="93">
        <f>F226*$F$2+G226*$G$2+H226*$H$2+I226*$I$2+J226*$J$2+K226*$K$2+L226*$L$2+M226*$M$2+N226*$N$2+O226*$O$2+P226*$P$2+Q226*$Q$2+R226*$R$2+S226*$S$2+U226*$U$2+T226*$T$39</f>
        <v>65</v>
      </c>
      <c r="Y226" s="161" t="s">
        <v>37</v>
      </c>
      <c r="Z226" s="162" t="str">
        <f>IF(F231=1,"Γ1,","")&amp;""&amp;IF(G231=1,"Γ2,","")&amp;""&amp;IF(H231=1,"Γ3,","")&amp;""&amp;IF(I231=1,"Γ4,","")&amp;""&amp;IF(J231=1,"Γ5,","")&amp;""&amp;IF(K231=1,"Γ6,","")&amp;""&amp;IF(L231=1,"Γ7,","")&amp;""&amp;IF(M231=1,"B1,","")&amp;""&amp;IF(N231=1,"B2,","")&amp;""&amp;IF(O231=1,"B3,","")&amp;""&amp;IF(P231=1,"B4,","")&amp;""&amp;IF(Q231=1,"ΦΧ,","")&amp;""&amp;IF(R231=1,"ΚΑΜ,","")&amp;""&amp;IF(S231=1,"ΣΧ,","")&amp;""&amp;IF(T231=1,"Κ28,","")&amp;""&amp;IF(U231=1,"ΣΕΥΠ,","")</f>
        <v>Κ28,</v>
      </c>
    </row>
    <row r="227" spans="1:26" ht="15">
      <c r="A227" s="116">
        <v>2</v>
      </c>
      <c r="B227" s="356"/>
      <c r="C227" s="105"/>
      <c r="D227" s="54" t="s">
        <v>35</v>
      </c>
      <c r="E227" s="50"/>
      <c r="F227" s="274"/>
      <c r="G227" s="274"/>
      <c r="H227" s="274"/>
      <c r="I227" s="274"/>
      <c r="J227" s="274"/>
      <c r="K227" s="47"/>
      <c r="L227" s="47"/>
      <c r="M227" s="233"/>
      <c r="N227" s="47"/>
      <c r="O227" s="47"/>
      <c r="P227" s="47"/>
      <c r="Q227" s="47"/>
      <c r="R227" s="274"/>
      <c r="S227" s="47"/>
      <c r="T227" s="47"/>
      <c r="U227" s="274"/>
      <c r="V227" s="93">
        <f>F227*$F$2+G227*$G$2+H227*$H$2+I227*$I$2+J227*$J$2+K227*$K$2+L227*$L$2+M227*$M$2+N227*$N$2+O227*$O$2+P227*$P$2+Q227*$Q$2+R227*$R$2+S227*$S$2+U227*$U$2+T227*$T$39</f>
        <v>0</v>
      </c>
      <c r="Y227" s="161" t="s">
        <v>39</v>
      </c>
      <c r="Z227" s="162" t="str">
        <f>IF(F240=1,"Γ1,","")&amp;""&amp;IF(G240=1,"Γ2,","")&amp;""&amp;IF(H240=1,"Γ3,","")&amp;""&amp;IF(I240=1,"Γ4,","")&amp;""&amp;IF(J240=1,"Γ5,","")&amp;""&amp;IF(K240=1,"Γ6,","")&amp;""&amp;IF(L240=1,"Γ7,","")&amp;""&amp;IF(M240=1,"B1,","")&amp;""&amp;IF(N240=1,"B2,","")&amp;""&amp;IF(O240=1,"B3,","")&amp;""&amp;IF(P240=1,"B4,","")&amp;""&amp;IF(Q240=1,"ΦΧ,","")&amp;""&amp;IF(R240=1,"ΚΑΜ,","")&amp;""&amp;IF(S240=1,"ΣΧ,","")&amp;""&amp;IF(T240=1,"Κ28,","")&amp;""&amp;IF(U240=1,"ΣΕΥΠ,","")</f>
        <v>Γ4,Γ5,Γ6,ΚΑΜ,ΣΕΥΠ,</v>
      </c>
    </row>
    <row r="228" spans="1:26" ht="15">
      <c r="A228" s="116">
        <v>2</v>
      </c>
      <c r="B228" s="356"/>
      <c r="C228" s="53">
        <f>E225+E226+E227+E228</f>
        <v>226</v>
      </c>
      <c r="D228" s="55" t="s">
        <v>36</v>
      </c>
      <c r="E228" s="56">
        <v>180</v>
      </c>
      <c r="F228" s="271"/>
      <c r="G228" s="271"/>
      <c r="H228" s="271"/>
      <c r="I228" s="271"/>
      <c r="J228" s="271"/>
      <c r="K228" s="46"/>
      <c r="L228" s="46"/>
      <c r="M228" s="233"/>
      <c r="N228" s="46"/>
      <c r="O228" s="46"/>
      <c r="P228" s="46"/>
      <c r="Q228" s="46"/>
      <c r="R228" s="271"/>
      <c r="S228" s="46"/>
      <c r="T228" s="46">
        <v>1</v>
      </c>
      <c r="U228" s="271"/>
      <c r="V228" s="93">
        <f>F228*$F$2+G228*$G$2+H228*$H$2+I228*$I$2+J228*$J$2+K228*$K$2+L228*$L$2+M228*$M$2+N228*$N$2+O228*$O$2+P228*$P$2+Q228*$Q$2+R228*$R$2+S228*$S$2+U228*$U$2+T228*$T$39</f>
        <v>150</v>
      </c>
      <c r="Y228" s="161" t="s">
        <v>40</v>
      </c>
      <c r="Z228" s="162" t="str">
        <f>IF(F245=1,"Γ1,","")&amp;""&amp;IF(G245=1,"Γ2,","")&amp;""&amp;IF(H245=1,"Γ3,","")&amp;""&amp;IF(I245=1,"Γ4,","")&amp;""&amp;IF(J245=1,"Γ5,","")&amp;""&amp;IF(K245=1,"Γ6,","")&amp;""&amp;IF(L245=1,"Γ7,","")&amp;""&amp;IF(M245=1,"B1,","")&amp;""&amp;IF(N245=1,"B2,","")&amp;""&amp;IF(O245=1,"B3,","")&amp;""&amp;IF(P245=1,"B4,","")&amp;""&amp;IF(Q245=1,"ΦΧ,","")&amp;""&amp;IF(R245=1,"ΚΑΜ,","")&amp;""&amp;IF(S245=1,"ΣΧ,","")&amp;""&amp;IF(T245=1,"Κ28,","")&amp;""&amp;IF(U245=1,"ΣΕΥΠ,","")</f>
        <v/>
      </c>
    </row>
    <row r="229" spans="1:26" ht="15.75" thickBot="1">
      <c r="A229" s="116">
        <v>2</v>
      </c>
      <c r="B229" s="356"/>
      <c r="C229" s="57"/>
      <c r="D229" s="58"/>
      <c r="E229" s="59"/>
      <c r="F229" s="275"/>
      <c r="G229" s="275"/>
      <c r="H229" s="275"/>
      <c r="I229" s="275"/>
      <c r="J229" s="275"/>
      <c r="K229" s="86"/>
      <c r="L229" s="86"/>
      <c r="M229" s="86"/>
      <c r="N229" s="86"/>
      <c r="O229" s="86"/>
      <c r="P229" s="86"/>
      <c r="Q229" s="86"/>
      <c r="R229" s="275"/>
      <c r="S229" s="71"/>
      <c r="T229" s="71"/>
      <c r="U229" s="275"/>
      <c r="V229" s="93"/>
      <c r="Y229" s="163" t="s">
        <v>42</v>
      </c>
      <c r="Z229" s="164" t="str">
        <f>IF(F254=1,"Γ1,","")&amp;""&amp;IF(G254=1,"Γ2,","")&amp;""&amp;IF(H254=1,"Γ3,","")&amp;""&amp;IF(I254=1,"Γ4,","")&amp;""&amp;IF(J254=1,"Γ5,","")&amp;""&amp;IF(K254=1,"Γ6,","")&amp;""&amp;IF(L254=1,"Γ7,","")&amp;""&amp;IF(M254=1,"B1,","")&amp;""&amp;IF(N254=1,"B2,","")&amp;""&amp;IF(O254=1,"B3,","")&amp;""&amp;IF(P254=1,"B4,","")&amp;""&amp;IF(Q254=1,"ΦΧ,","")&amp;""&amp;IF(R254=1,"ΚΑΜ,","")&amp;""&amp;IF(S254=1,"ΣΧ,","")&amp;""&amp;IF(T254=1,"Κ28,","")&amp;""&amp;IF(U254=1,"ΣΕΥΠ,","")</f>
        <v>B4,</v>
      </c>
    </row>
    <row r="230" spans="1:26" ht="12.75">
      <c r="A230" s="116">
        <v>2</v>
      </c>
      <c r="B230" s="356"/>
      <c r="C230" s="106" t="s">
        <v>37</v>
      </c>
      <c r="D230" s="54" t="s">
        <v>33</v>
      </c>
      <c r="E230" s="50">
        <v>25</v>
      </c>
      <c r="F230" s="274"/>
      <c r="G230" s="274"/>
      <c r="H230" s="274"/>
      <c r="I230" s="274"/>
      <c r="J230" s="274"/>
      <c r="K230" s="47"/>
      <c r="L230" s="47"/>
      <c r="M230" s="233"/>
      <c r="N230" s="47">
        <v>1</v>
      </c>
      <c r="O230" s="47"/>
      <c r="P230" s="47"/>
      <c r="Q230" s="47"/>
      <c r="R230" s="274"/>
      <c r="S230" s="47"/>
      <c r="T230" s="47"/>
      <c r="U230" s="274"/>
      <c r="V230" s="93">
        <f>F230*$F$2+G230*$G$2+H230*$H$2+I230*$I$2+J230*$J$2+K230*$K$2+L230*$L$2+M230*$M$2+N230*$N$2+O230*$O$2+P230*$P$2+Q230*$Q$2+R230*$R$2+S230*$S$2+U230*$U$2+T230*$T$39</f>
        <v>50</v>
      </c>
    </row>
    <row r="231" spans="1:26" ht="12.75">
      <c r="A231" s="116">
        <v>2</v>
      </c>
      <c r="B231" s="356"/>
      <c r="C231" s="107"/>
      <c r="D231" s="55" t="s">
        <v>34</v>
      </c>
      <c r="E231" s="220">
        <v>144</v>
      </c>
      <c r="F231" s="271"/>
      <c r="G231" s="271"/>
      <c r="H231" s="271"/>
      <c r="I231" s="271"/>
      <c r="J231" s="271"/>
      <c r="K231" s="46"/>
      <c r="L231" s="46"/>
      <c r="M231" s="233"/>
      <c r="N231" s="46"/>
      <c r="O231" s="46"/>
      <c r="P231" s="46"/>
      <c r="Q231" s="46"/>
      <c r="R231" s="271"/>
      <c r="S231" s="46"/>
      <c r="T231" s="46">
        <v>1</v>
      </c>
      <c r="U231" s="271"/>
      <c r="V231" s="93">
        <f t="shared" ref="V231:V237" si="9">F231*$F$2+G231*$G$2+H231*$H$2+I231*$I$2+J231*$J$2+K231*$K$2+L231*$L$2+M231*$M$2+N231*$N$2+O231*$O$2+P231*$P$2+Q231*$Q$2+R231*$R$2+S231*$S$2+U231*$U$2+T231*$T$39</f>
        <v>150</v>
      </c>
    </row>
    <row r="232" spans="1:26" ht="12.75">
      <c r="A232" s="116">
        <v>2</v>
      </c>
      <c r="B232" s="356"/>
      <c r="C232" s="107"/>
      <c r="D232" s="54" t="s">
        <v>35</v>
      </c>
      <c r="E232" s="50">
        <v>60</v>
      </c>
      <c r="F232" s="274"/>
      <c r="G232" s="274"/>
      <c r="H232" s="274"/>
      <c r="I232" s="274"/>
      <c r="J232" s="274"/>
      <c r="K232" s="47"/>
      <c r="L232" s="47"/>
      <c r="M232" s="233"/>
      <c r="N232" s="47"/>
      <c r="O232" s="47"/>
      <c r="P232" s="47"/>
      <c r="Q232" s="47"/>
      <c r="R232" s="274"/>
      <c r="S232" s="47"/>
      <c r="T232" s="47"/>
      <c r="U232" s="274">
        <v>1</v>
      </c>
      <c r="V232" s="93">
        <f t="shared" si="9"/>
        <v>65</v>
      </c>
    </row>
    <row r="233" spans="1:26" ht="12.75">
      <c r="A233" s="116">
        <v>2</v>
      </c>
      <c r="B233" s="356"/>
      <c r="C233" s="101">
        <f>E230+E231+E232+E233+E234+E235+E236+E237</f>
        <v>264</v>
      </c>
      <c r="D233" s="55" t="s">
        <v>36</v>
      </c>
      <c r="E233" s="56">
        <v>35</v>
      </c>
      <c r="F233" s="271"/>
      <c r="G233" s="271"/>
      <c r="H233" s="271"/>
      <c r="I233" s="271"/>
      <c r="J233" s="271"/>
      <c r="K233" s="46"/>
      <c r="L233" s="46"/>
      <c r="M233" s="233"/>
      <c r="N233" s="46"/>
      <c r="O233" s="46"/>
      <c r="P233" s="46">
        <v>1</v>
      </c>
      <c r="Q233" s="46"/>
      <c r="R233" s="271"/>
      <c r="S233" s="46"/>
      <c r="T233" s="46"/>
      <c r="U233" s="271"/>
      <c r="V233" s="93">
        <f t="shared" si="9"/>
        <v>50</v>
      </c>
    </row>
    <row r="234" spans="1:26" ht="12.75" hidden="1">
      <c r="A234" s="116">
        <v>2</v>
      </c>
      <c r="B234" s="356"/>
      <c r="C234" s="108" t="s">
        <v>38</v>
      </c>
      <c r="D234" s="54" t="s">
        <v>33</v>
      </c>
      <c r="E234" s="50"/>
      <c r="F234" s="274"/>
      <c r="G234" s="274"/>
      <c r="H234" s="274"/>
      <c r="I234" s="274"/>
      <c r="J234" s="274"/>
      <c r="K234" s="47"/>
      <c r="L234" s="47"/>
      <c r="M234" s="47"/>
      <c r="N234" s="47"/>
      <c r="O234" s="47"/>
      <c r="P234" s="47"/>
      <c r="Q234" s="47"/>
      <c r="R234" s="274"/>
      <c r="S234" s="47"/>
      <c r="T234" s="47"/>
      <c r="U234" s="274"/>
      <c r="V234" s="93">
        <f t="shared" si="9"/>
        <v>0</v>
      </c>
    </row>
    <row r="235" spans="1:26" ht="12.75" hidden="1">
      <c r="A235" s="116">
        <v>2</v>
      </c>
      <c r="B235" s="356"/>
      <c r="C235" s="109"/>
      <c r="D235" s="55" t="s">
        <v>34</v>
      </c>
      <c r="E235" s="56"/>
      <c r="F235" s="271"/>
      <c r="G235" s="271"/>
      <c r="H235" s="271"/>
      <c r="I235" s="271"/>
      <c r="J235" s="271"/>
      <c r="K235" s="46"/>
      <c r="L235" s="46"/>
      <c r="M235" s="46"/>
      <c r="N235" s="46"/>
      <c r="O235" s="46"/>
      <c r="P235" s="46"/>
      <c r="Q235" s="46"/>
      <c r="R235" s="271"/>
      <c r="S235" s="46"/>
      <c r="T235" s="46"/>
      <c r="U235" s="271"/>
      <c r="V235" s="93">
        <f t="shared" si="9"/>
        <v>0</v>
      </c>
    </row>
    <row r="236" spans="1:26" ht="12.75" hidden="1">
      <c r="A236" s="116">
        <v>2</v>
      </c>
      <c r="B236" s="356"/>
      <c r="C236" s="110"/>
      <c r="D236" s="54" t="s">
        <v>35</v>
      </c>
      <c r="E236" s="50"/>
      <c r="F236" s="274"/>
      <c r="G236" s="274"/>
      <c r="H236" s="274"/>
      <c r="I236" s="274"/>
      <c r="J236" s="274"/>
      <c r="K236" s="47"/>
      <c r="L236" s="47"/>
      <c r="M236" s="47"/>
      <c r="N236" s="47"/>
      <c r="O236" s="47"/>
      <c r="P236" s="47"/>
      <c r="Q236" s="47"/>
      <c r="R236" s="274"/>
      <c r="S236" s="47"/>
      <c r="T236" s="47"/>
      <c r="U236" s="274"/>
      <c r="V236" s="93">
        <f t="shared" si="9"/>
        <v>0</v>
      </c>
    </row>
    <row r="237" spans="1:26" ht="12.75" hidden="1">
      <c r="A237" s="116">
        <v>2</v>
      </c>
      <c r="B237" s="356"/>
      <c r="D237" s="55" t="s">
        <v>36</v>
      </c>
      <c r="E237" s="56"/>
      <c r="F237" s="271"/>
      <c r="G237" s="271"/>
      <c r="H237" s="271"/>
      <c r="I237" s="271"/>
      <c r="J237" s="271"/>
      <c r="K237" s="46"/>
      <c r="L237" s="46"/>
      <c r="M237" s="46"/>
      <c r="N237" s="46"/>
      <c r="O237" s="46"/>
      <c r="P237" s="46"/>
      <c r="Q237" s="46"/>
      <c r="R237" s="271"/>
      <c r="S237" s="46"/>
      <c r="T237" s="46"/>
      <c r="U237" s="271"/>
      <c r="V237" s="93">
        <f t="shared" si="9"/>
        <v>0</v>
      </c>
    </row>
    <row r="238" spans="1:26" ht="12.75">
      <c r="A238" s="116">
        <v>2</v>
      </c>
      <c r="B238" s="356"/>
      <c r="C238" s="57"/>
      <c r="D238" s="58"/>
      <c r="E238" s="59"/>
      <c r="F238" s="275"/>
      <c r="G238" s="275"/>
      <c r="H238" s="275"/>
      <c r="I238" s="275"/>
      <c r="J238" s="275"/>
      <c r="K238" s="86"/>
      <c r="L238" s="86"/>
      <c r="M238" s="86"/>
      <c r="N238" s="86"/>
      <c r="O238" s="86"/>
      <c r="P238" s="86"/>
      <c r="Q238" s="86"/>
      <c r="R238" s="275"/>
      <c r="S238" s="71"/>
      <c r="T238" s="71"/>
      <c r="U238" s="275"/>
      <c r="V238" s="93"/>
    </row>
    <row r="239" spans="1:26" ht="12.75">
      <c r="A239" s="116">
        <v>2</v>
      </c>
      <c r="B239" s="356"/>
      <c r="C239" s="103" t="s">
        <v>39</v>
      </c>
      <c r="D239" s="54" t="s">
        <v>33</v>
      </c>
      <c r="E239" s="50">
        <v>20</v>
      </c>
      <c r="F239" s="274"/>
      <c r="G239" s="274"/>
      <c r="H239" s="274"/>
      <c r="I239" s="274"/>
      <c r="J239" s="274"/>
      <c r="K239" s="47"/>
      <c r="L239" s="47"/>
      <c r="M239" s="233"/>
      <c r="N239" s="47">
        <v>1</v>
      </c>
      <c r="O239" s="47"/>
      <c r="P239" s="47"/>
      <c r="Q239" s="47"/>
      <c r="R239" s="274"/>
      <c r="S239" s="47"/>
      <c r="T239" s="47"/>
      <c r="U239" s="274"/>
      <c r="V239" s="93">
        <f>F239*$F$2+G239*$G$2+H239*$H$2+I239*$I$2+J239*$J$2+K239*$K$2+L239*$L$2+M239*$M$2+N239*$N$2+O239*$O$2+P239*$P$2+Q239*$Q$2+R239*$R$2+S239*$S$2+U239*$U$2+T239*$T$39</f>
        <v>50</v>
      </c>
    </row>
    <row r="240" spans="1:26" ht="12.75">
      <c r="A240" s="116">
        <v>2</v>
      </c>
      <c r="B240" s="356"/>
      <c r="C240" s="104"/>
      <c r="D240" s="55" t="s">
        <v>34</v>
      </c>
      <c r="E240" s="220">
        <v>266</v>
      </c>
      <c r="F240" s="271"/>
      <c r="G240" s="271"/>
      <c r="H240" s="271"/>
      <c r="I240" s="271">
        <v>1</v>
      </c>
      <c r="J240" s="271">
        <v>1</v>
      </c>
      <c r="K240" s="46">
        <v>1</v>
      </c>
      <c r="L240" s="46"/>
      <c r="M240" s="233"/>
      <c r="N240" s="46"/>
      <c r="O240" s="46"/>
      <c r="P240" s="46"/>
      <c r="Q240" s="46"/>
      <c r="R240" s="271">
        <v>1</v>
      </c>
      <c r="S240" s="46"/>
      <c r="T240" s="46"/>
      <c r="U240" s="271">
        <v>1</v>
      </c>
      <c r="V240" s="93">
        <f>F240*$F$2+G240*$G$2+H240*$H$2+I240*$I$2+J240*$J$2+K240*$K$2+L240*$L$2+M240*$M$2+N240*$N$2+O240*$O$2+P240*$P$2+Q240*$Q$2+R240*$R$2+S240*$S$2+U240*$U$2+T240*$T$39</f>
        <v>280</v>
      </c>
    </row>
    <row r="241" spans="1:23" ht="12.75">
      <c r="A241" s="116">
        <v>2</v>
      </c>
      <c r="B241" s="356"/>
      <c r="C241" s="105"/>
      <c r="D241" s="54" t="s">
        <v>35</v>
      </c>
      <c r="E241" s="50">
        <v>150</v>
      </c>
      <c r="F241" s="274"/>
      <c r="G241" s="274"/>
      <c r="H241" s="274"/>
      <c r="I241" s="274"/>
      <c r="J241" s="274"/>
      <c r="K241" s="47"/>
      <c r="L241" s="47"/>
      <c r="M241" s="233"/>
      <c r="N241" s="47"/>
      <c r="O241" s="47"/>
      <c r="P241" s="47"/>
      <c r="Q241" s="47"/>
      <c r="R241" s="274"/>
      <c r="S241" s="47"/>
      <c r="T241" s="47">
        <v>1</v>
      </c>
      <c r="U241" s="274"/>
      <c r="V241" s="93">
        <f>F241*$F$2+G241*$G$2+H241*$H$2+I241*$I$2+J241*$J$2+K241*$K$2+L241*$L$2+M241*$M$2+N241*$N$2+O241*$O$2+P241*$P$2+Q241*$Q$2+R241*$R$2+S241*$S$2+U241*$U$2+T241*$T$39</f>
        <v>150</v>
      </c>
    </row>
    <row r="242" spans="1:23" ht="12.75">
      <c r="A242" s="116">
        <v>2</v>
      </c>
      <c r="B242" s="356"/>
      <c r="C242" s="53">
        <f>E239+E240+E241+E242</f>
        <v>471</v>
      </c>
      <c r="D242" s="55" t="s">
        <v>36</v>
      </c>
      <c r="E242" s="56">
        <v>35</v>
      </c>
      <c r="F242" s="271"/>
      <c r="G242" s="271"/>
      <c r="H242" s="271"/>
      <c r="I242" s="271"/>
      <c r="J242" s="271"/>
      <c r="K242" s="46"/>
      <c r="L242" s="46"/>
      <c r="M242" s="233"/>
      <c r="N242" s="46"/>
      <c r="O242" s="46"/>
      <c r="P242" s="46">
        <v>1</v>
      </c>
      <c r="Q242" s="46"/>
      <c r="R242" s="271"/>
      <c r="S242" s="46"/>
      <c r="T242" s="46"/>
      <c r="U242" s="271"/>
      <c r="V242" s="93">
        <f>F242*$F$2+G242*$G$2+H242*$H$2+I242*$I$2+J242*$J$2+K242*$K$2+L242*$L$2+M242*$M$2+N242*$N$2+O242*$O$2+P242*$P$2+Q242*$Q$2+R242*$R$2+S242*$S$2+U242*$U$2+T242*$T$39</f>
        <v>50</v>
      </c>
    </row>
    <row r="243" spans="1:23" ht="12.75">
      <c r="A243" s="116">
        <v>2</v>
      </c>
      <c r="B243" s="356"/>
      <c r="C243" s="57"/>
      <c r="D243" s="58"/>
      <c r="E243" s="59"/>
      <c r="F243" s="275"/>
      <c r="G243" s="275"/>
      <c r="H243" s="275"/>
      <c r="I243" s="275"/>
      <c r="J243" s="275"/>
      <c r="K243" s="86"/>
      <c r="L243" s="86"/>
      <c r="M243" s="86"/>
      <c r="N243" s="86"/>
      <c r="O243" s="86"/>
      <c r="P243" s="86"/>
      <c r="Q243" s="86"/>
      <c r="R243" s="275"/>
      <c r="S243" s="71"/>
      <c r="T243" s="71"/>
      <c r="U243" s="275"/>
      <c r="V243" s="93"/>
    </row>
    <row r="244" spans="1:23" ht="12.75">
      <c r="A244" s="116">
        <v>2</v>
      </c>
      <c r="B244" s="356"/>
      <c r="C244" s="106" t="s">
        <v>40</v>
      </c>
      <c r="D244" s="54" t="s">
        <v>33</v>
      </c>
      <c r="E244" s="50"/>
      <c r="F244" s="274"/>
      <c r="G244" s="274"/>
      <c r="H244" s="274"/>
      <c r="I244" s="274"/>
      <c r="J244" s="274"/>
      <c r="K244" s="47"/>
      <c r="L244" s="47"/>
      <c r="M244" s="233"/>
      <c r="N244" s="47"/>
      <c r="O244" s="47"/>
      <c r="P244" s="47"/>
      <c r="Q244" s="47"/>
      <c r="R244" s="274"/>
      <c r="S244" s="47"/>
      <c r="T244" s="47"/>
      <c r="U244" s="274"/>
      <c r="V244" s="93">
        <f>F244*$F$2+G244*$G$2+H244*$H$2+I244*$I$2+J244*$J$2+K244*$K$2+L244*$L$2+M244*$M$2+N244*$N$2+O244*$O$2+P244*$P$2+Q244*$Q$2+R244*$R$2+S244*$S$2+U244*$U$2+T244*$T$39</f>
        <v>0</v>
      </c>
    </row>
    <row r="245" spans="1:23" ht="12.75">
      <c r="A245" s="116">
        <v>2</v>
      </c>
      <c r="B245" s="356"/>
      <c r="C245" s="107"/>
      <c r="D245" s="55" t="s">
        <v>34</v>
      </c>
      <c r="E245" s="81"/>
      <c r="F245" s="271"/>
      <c r="G245" s="271"/>
      <c r="H245" s="271"/>
      <c r="I245" s="271"/>
      <c r="J245" s="271"/>
      <c r="K245" s="46"/>
      <c r="L245" s="46"/>
      <c r="M245" s="233"/>
      <c r="N245" s="46"/>
      <c r="O245" s="46"/>
      <c r="P245" s="46"/>
      <c r="Q245" s="46"/>
      <c r="R245" s="271"/>
      <c r="S245" s="46"/>
      <c r="T245" s="46"/>
      <c r="U245" s="271"/>
      <c r="V245" s="93">
        <f t="shared" ref="V245:V251" si="10">F245*$F$2+G245*$G$2+H245*$H$2+I245*$I$2+J245*$J$2+K245*$K$2+L245*$L$2+M245*$M$2+N245*$N$2+O245*$O$2+P245*$P$2+Q245*$Q$2+R245*$R$2+S245*$S$2+U245*$U$2+T245*$T$39</f>
        <v>0</v>
      </c>
    </row>
    <row r="246" spans="1:23" ht="12.75">
      <c r="A246" s="116">
        <v>2</v>
      </c>
      <c r="B246" s="356"/>
      <c r="C246" s="107"/>
      <c r="D246" s="54" t="s">
        <v>35</v>
      </c>
      <c r="E246" s="50">
        <v>150</v>
      </c>
      <c r="F246" s="274"/>
      <c r="G246" s="274"/>
      <c r="H246" s="274"/>
      <c r="I246" s="274"/>
      <c r="J246" s="274"/>
      <c r="K246" s="47"/>
      <c r="L246" s="47"/>
      <c r="M246" s="233"/>
      <c r="N246" s="47"/>
      <c r="O246" s="47"/>
      <c r="P246" s="47"/>
      <c r="Q246" s="47"/>
      <c r="R246" s="274">
        <v>1</v>
      </c>
      <c r="S246" s="47"/>
      <c r="T246" s="47"/>
      <c r="U246" s="274">
        <v>1</v>
      </c>
      <c r="V246" s="93">
        <f t="shared" si="10"/>
        <v>130</v>
      </c>
    </row>
    <row r="247" spans="1:23" ht="12.75">
      <c r="A247" s="116">
        <v>2</v>
      </c>
      <c r="B247" s="356"/>
      <c r="C247" s="101">
        <f>E244+E245+E246+E247+E248+E249+E250+E251</f>
        <v>150</v>
      </c>
      <c r="D247" s="55" t="s">
        <v>36</v>
      </c>
      <c r="E247" s="56"/>
      <c r="F247" s="271"/>
      <c r="G247" s="271"/>
      <c r="H247" s="271"/>
      <c r="I247" s="271"/>
      <c r="J247" s="271"/>
      <c r="K247" s="46"/>
      <c r="L247" s="46"/>
      <c r="M247" s="233"/>
      <c r="N247" s="46"/>
      <c r="O247" s="46"/>
      <c r="P247" s="46"/>
      <c r="Q247" s="46"/>
      <c r="R247" s="271"/>
      <c r="S247" s="46"/>
      <c r="T247" s="46"/>
      <c r="U247" s="271"/>
      <c r="V247" s="93">
        <f t="shared" si="10"/>
        <v>0</v>
      </c>
    </row>
    <row r="248" spans="1:23" ht="12.75" hidden="1">
      <c r="A248" s="116">
        <v>2</v>
      </c>
      <c r="B248" s="356"/>
      <c r="C248" s="108" t="s">
        <v>41</v>
      </c>
      <c r="D248" s="54" t="s">
        <v>33</v>
      </c>
      <c r="E248" s="50"/>
      <c r="F248" s="274"/>
      <c r="G248" s="274"/>
      <c r="H248" s="274"/>
      <c r="I248" s="274"/>
      <c r="J248" s="274"/>
      <c r="K248" s="47"/>
      <c r="L248" s="47"/>
      <c r="M248" s="47"/>
      <c r="N248" s="47"/>
      <c r="O248" s="47"/>
      <c r="P248" s="47"/>
      <c r="Q248" s="47"/>
      <c r="R248" s="274"/>
      <c r="S248" s="47"/>
      <c r="T248" s="47"/>
      <c r="U248" s="274"/>
      <c r="V248" s="93">
        <f t="shared" si="10"/>
        <v>0</v>
      </c>
    </row>
    <row r="249" spans="1:23" ht="12.75" hidden="1">
      <c r="A249" s="116">
        <v>2</v>
      </c>
      <c r="B249" s="356"/>
      <c r="C249" s="109"/>
      <c r="D249" s="55" t="s">
        <v>34</v>
      </c>
      <c r="E249" s="56"/>
      <c r="F249" s="271"/>
      <c r="G249" s="271"/>
      <c r="H249" s="271"/>
      <c r="I249" s="271"/>
      <c r="J249" s="271"/>
      <c r="K249" s="46"/>
      <c r="L249" s="46"/>
      <c r="M249" s="46"/>
      <c r="N249" s="46"/>
      <c r="O249" s="46"/>
      <c r="P249" s="46"/>
      <c r="Q249" s="46"/>
      <c r="R249" s="271"/>
      <c r="S249" s="46"/>
      <c r="T249" s="46"/>
      <c r="U249" s="271"/>
      <c r="V249" s="93">
        <f t="shared" si="10"/>
        <v>0</v>
      </c>
    </row>
    <row r="250" spans="1:23" ht="12.75" hidden="1">
      <c r="A250" s="116">
        <v>2</v>
      </c>
      <c r="B250" s="356"/>
      <c r="C250" s="110"/>
      <c r="D250" s="54" t="s">
        <v>35</v>
      </c>
      <c r="E250" s="50"/>
      <c r="F250" s="274"/>
      <c r="G250" s="274"/>
      <c r="H250" s="274"/>
      <c r="I250" s="274"/>
      <c r="J250" s="274"/>
      <c r="K250" s="47"/>
      <c r="L250" s="47"/>
      <c r="M250" s="47"/>
      <c r="N250" s="47"/>
      <c r="O250" s="47"/>
      <c r="P250" s="47"/>
      <c r="Q250" s="47"/>
      <c r="R250" s="274"/>
      <c r="S250" s="47"/>
      <c r="T250" s="47"/>
      <c r="U250" s="274"/>
      <c r="V250" s="93">
        <f t="shared" si="10"/>
        <v>0</v>
      </c>
    </row>
    <row r="251" spans="1:23" ht="12.75" hidden="1">
      <c r="A251" s="116">
        <v>2</v>
      </c>
      <c r="B251" s="356"/>
      <c r="D251" s="55" t="s">
        <v>36</v>
      </c>
      <c r="E251" s="56"/>
      <c r="F251" s="271"/>
      <c r="G251" s="271"/>
      <c r="H251" s="271"/>
      <c r="I251" s="271"/>
      <c r="J251" s="271"/>
      <c r="K251" s="46"/>
      <c r="L251" s="46"/>
      <c r="M251" s="46"/>
      <c r="N251" s="46"/>
      <c r="O251" s="46"/>
      <c r="P251" s="46"/>
      <c r="Q251" s="46"/>
      <c r="R251" s="271"/>
      <c r="S251" s="46"/>
      <c r="T251" s="46"/>
      <c r="U251" s="271"/>
      <c r="V251" s="93">
        <f t="shared" si="10"/>
        <v>0</v>
      </c>
    </row>
    <row r="252" spans="1:23" ht="12.75">
      <c r="A252" s="116">
        <v>2</v>
      </c>
      <c r="B252" s="356"/>
      <c r="C252" s="57"/>
      <c r="D252" s="58"/>
      <c r="E252" s="59"/>
      <c r="F252" s="275"/>
      <c r="G252" s="275"/>
      <c r="H252" s="275"/>
      <c r="I252" s="275"/>
      <c r="J252" s="275"/>
      <c r="K252" s="86"/>
      <c r="L252" s="86"/>
      <c r="M252" s="86"/>
      <c r="N252" s="86"/>
      <c r="O252" s="86"/>
      <c r="P252" s="86"/>
      <c r="Q252" s="86"/>
      <c r="R252" s="275"/>
      <c r="S252" s="71"/>
      <c r="T252" s="71"/>
      <c r="U252" s="275"/>
      <c r="V252" s="93"/>
    </row>
    <row r="253" spans="1:23" ht="12.75">
      <c r="A253" s="116">
        <v>2</v>
      </c>
      <c r="B253" s="356"/>
      <c r="C253" s="103" t="s">
        <v>42</v>
      </c>
      <c r="D253" s="54" t="s">
        <v>33</v>
      </c>
      <c r="E253" s="50">
        <v>200</v>
      </c>
      <c r="F253" s="274"/>
      <c r="G253" s="274"/>
      <c r="H253" s="274"/>
      <c r="I253" s="274"/>
      <c r="J253" s="274"/>
      <c r="K253" s="47"/>
      <c r="L253" s="47"/>
      <c r="M253" s="233"/>
      <c r="N253" s="47"/>
      <c r="O253" s="47"/>
      <c r="P253" s="47"/>
      <c r="Q253" s="47"/>
      <c r="R253" s="274"/>
      <c r="S253" s="47"/>
      <c r="T253" s="47">
        <v>1</v>
      </c>
      <c r="U253" s="274"/>
      <c r="V253" s="93">
        <f>F253*$F$2+G253*$G$2+H253*$H$2+I253*$I$2+J253*$J$2+K253*$K$2+L253*$L$2+M253*$M$2+N253*$N$2+O253*$O$2+P253*$P$2+Q253*$Q$2+R253*$R$2+S253*$S$2+U253*$U$2+T253*$T$39</f>
        <v>150</v>
      </c>
    </row>
    <row r="254" spans="1:23" ht="12.75">
      <c r="A254" s="116">
        <v>2</v>
      </c>
      <c r="B254" s="356"/>
      <c r="C254" s="104"/>
      <c r="D254" s="227" t="s">
        <v>34</v>
      </c>
      <c r="E254" s="226">
        <v>32</v>
      </c>
      <c r="F254" s="271"/>
      <c r="G254" s="271"/>
      <c r="H254" s="271"/>
      <c r="I254" s="271"/>
      <c r="J254" s="271"/>
      <c r="K254" s="214"/>
      <c r="L254" s="214"/>
      <c r="M254" s="233"/>
      <c r="N254" s="214"/>
      <c r="O254" s="214"/>
      <c r="P254" s="214">
        <v>1</v>
      </c>
      <c r="Q254" s="214"/>
      <c r="R254" s="271"/>
      <c r="S254" s="46"/>
      <c r="T254" s="46"/>
      <c r="U254" s="271"/>
      <c r="V254" s="93">
        <f>F254*$F$2+G254*$G$2+H254*$H$2+I254*$I$2+J254*$J$2+K254*$K$2+L254*$L$2+M254*$M$2+N254*$N$2+O254*$O$2+P254*$P$2+Q254*$Q$2+R254*$R$2+S254*$S$2+U254*$U$2+T254*$T$39</f>
        <v>50</v>
      </c>
      <c r="W254" s="24"/>
    </row>
    <row r="255" spans="1:23" ht="12.75">
      <c r="A255" s="116">
        <v>2</v>
      </c>
      <c r="B255" s="356"/>
      <c r="C255" s="105"/>
      <c r="D255" s="54" t="s">
        <v>35</v>
      </c>
      <c r="E255" s="50"/>
      <c r="F255" s="47"/>
      <c r="G255" s="47"/>
      <c r="H255" s="47"/>
      <c r="I255" s="47"/>
      <c r="J255" s="47"/>
      <c r="K255" s="47"/>
      <c r="L255" s="47"/>
      <c r="M255" s="233"/>
      <c r="N255" s="47"/>
      <c r="O255" s="47"/>
      <c r="P255" s="47"/>
      <c r="Q255" s="47"/>
      <c r="R255" s="274"/>
      <c r="S255" s="47"/>
      <c r="T255" s="47"/>
      <c r="U255" s="274"/>
      <c r="V255" s="93">
        <f>F255*$F$2+G255*$G$2+H255*$H$2+I255*$I$2+J255*$J$2+K255*$K$2+L255*$L$2+M255*$M$2+N255*$N$2+O255*$O$2+P255*$P$2+Q255*$Q$2+R255*$R$2+S255*$S$2+U255*$U$2+T255*$T$39</f>
        <v>0</v>
      </c>
    </row>
    <row r="256" spans="1:23" ht="12.75">
      <c r="A256" s="116">
        <v>2</v>
      </c>
      <c r="B256" s="356"/>
      <c r="C256" s="53">
        <f>E253+E254+E255+E256</f>
        <v>232</v>
      </c>
      <c r="D256" s="55" t="s">
        <v>36</v>
      </c>
      <c r="E256" s="56"/>
      <c r="F256" s="46"/>
      <c r="G256" s="46"/>
      <c r="H256" s="46"/>
      <c r="I256" s="46"/>
      <c r="J256" s="46"/>
      <c r="K256" s="46"/>
      <c r="L256" s="46"/>
      <c r="M256" s="233"/>
      <c r="N256" s="46"/>
      <c r="O256" s="46"/>
      <c r="P256" s="46"/>
      <c r="Q256" s="46"/>
      <c r="R256" s="271"/>
      <c r="S256" s="46"/>
      <c r="T256" s="46"/>
      <c r="U256" s="271"/>
      <c r="V256" s="93">
        <f>F256*$F$2+G256*$G$2+H256*$H$2+I256*$I$2+J256*$J$2+K256*$K$2+L256*$L$2+M256*$M$2+N256*$N$2+O256*$O$2+P256*$P$2+Q256*$Q$2+R256*$R$2+S256*$S$2+U256*$U$2+T256*$T$39</f>
        <v>0</v>
      </c>
    </row>
    <row r="257" spans="1:26" ht="15" customHeight="1">
      <c r="A257" s="116">
        <v>2</v>
      </c>
      <c r="B257" s="257"/>
      <c r="C257" s="57"/>
      <c r="D257" s="58"/>
      <c r="E257" s="59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86"/>
      <c r="U257" s="86"/>
      <c r="V257" s="93"/>
    </row>
    <row r="258" spans="1:26">
      <c r="A258" s="116">
        <v>2</v>
      </c>
      <c r="B258" s="258"/>
      <c r="C258" s="112"/>
      <c r="D258" s="68"/>
      <c r="E258" s="69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99"/>
    </row>
    <row r="259" spans="1:26">
      <c r="A259" s="116">
        <v>2</v>
      </c>
      <c r="B259" s="258"/>
      <c r="C259" s="176"/>
      <c r="D259" s="67"/>
      <c r="E259" s="69"/>
      <c r="F259" s="87"/>
      <c r="G259" s="87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99"/>
    </row>
    <row r="260" spans="1:26" ht="12.75">
      <c r="A260" s="116">
        <v>2</v>
      </c>
      <c r="B260" s="354"/>
      <c r="C260" s="351" t="s">
        <v>14</v>
      </c>
      <c r="D260" s="351" t="s">
        <v>15</v>
      </c>
      <c r="E260" s="352" t="s">
        <v>16</v>
      </c>
      <c r="F260" s="83" t="s">
        <v>17</v>
      </c>
      <c r="G260" s="83" t="s">
        <v>18</v>
      </c>
      <c r="H260" s="83" t="s">
        <v>19</v>
      </c>
      <c r="I260" s="83" t="s">
        <v>20</v>
      </c>
      <c r="J260" s="83" t="s">
        <v>21</v>
      </c>
      <c r="K260" s="83" t="s">
        <v>22</v>
      </c>
      <c r="L260" s="83" t="s">
        <v>23</v>
      </c>
      <c r="M260" s="83" t="s">
        <v>24</v>
      </c>
      <c r="N260" s="83" t="s">
        <v>25</v>
      </c>
      <c r="O260" s="83" t="s">
        <v>26</v>
      </c>
      <c r="P260" s="83" t="s">
        <v>27</v>
      </c>
      <c r="Q260" s="83" t="s">
        <v>28</v>
      </c>
      <c r="R260" s="83" t="s">
        <v>29</v>
      </c>
      <c r="S260" s="83" t="s">
        <v>30</v>
      </c>
      <c r="T260" s="83" t="s">
        <v>171</v>
      </c>
      <c r="U260" s="84" t="s">
        <v>31</v>
      </c>
      <c r="V260" s="85"/>
    </row>
    <row r="261" spans="1:26" ht="13.5" thickBot="1">
      <c r="A261" s="116">
        <v>2</v>
      </c>
      <c r="B261" s="354"/>
      <c r="C261" s="351"/>
      <c r="D261" s="351"/>
      <c r="E261" s="352"/>
      <c r="F261" s="83">
        <v>36</v>
      </c>
      <c r="G261" s="83">
        <v>20</v>
      </c>
      <c r="H261" s="83">
        <v>20</v>
      </c>
      <c r="I261" s="83">
        <v>50</v>
      </c>
      <c r="J261" s="83">
        <v>50</v>
      </c>
      <c r="K261" s="83">
        <v>50</v>
      </c>
      <c r="L261" s="83">
        <v>50</v>
      </c>
      <c r="M261" s="83">
        <v>36</v>
      </c>
      <c r="N261" s="83">
        <v>50</v>
      </c>
      <c r="O261" s="83">
        <v>50</v>
      </c>
      <c r="P261" s="83">
        <v>50</v>
      </c>
      <c r="Q261" s="83">
        <v>50</v>
      </c>
      <c r="R261" s="83">
        <v>65</v>
      </c>
      <c r="S261" s="83">
        <v>26</v>
      </c>
      <c r="T261" s="83">
        <v>150</v>
      </c>
      <c r="U261" s="83">
        <v>65</v>
      </c>
      <c r="V261" s="85">
        <f>SUM(F261:U261)</f>
        <v>818</v>
      </c>
    </row>
    <row r="262" spans="1:26" ht="15">
      <c r="A262" s="116">
        <v>2</v>
      </c>
      <c r="B262" s="355">
        <f>'2-ΠΡΟΓΡΑΜΜΑ'!C2+9</f>
        <v>42620</v>
      </c>
      <c r="C262" s="103" t="s">
        <v>32</v>
      </c>
      <c r="D262" s="54" t="s">
        <v>33</v>
      </c>
      <c r="E262" s="50"/>
      <c r="F262" s="47"/>
      <c r="G262" s="47"/>
      <c r="H262" s="47"/>
      <c r="I262" s="47"/>
      <c r="J262" s="47"/>
      <c r="K262" s="47"/>
      <c r="L262" s="47"/>
      <c r="M262" s="233"/>
      <c r="N262" s="47"/>
      <c r="O262" s="47"/>
      <c r="P262" s="47"/>
      <c r="Q262" s="47"/>
      <c r="R262" s="274"/>
      <c r="S262" s="47"/>
      <c r="T262" s="47"/>
      <c r="U262" s="274"/>
      <c r="V262" s="93">
        <f>F262*$F$2+G262*$G$2+H262*$H$2+I262*$I$2+J262*$J$2+K262*$K$2+L262*$L$2+M262*$M$2+N262*$N$2+O262*$O$2+P262*$P$2+Q262*$Q$2+R262*$R$2+S262*$S$2+U262*$U$2+T262*$T$76</f>
        <v>0</v>
      </c>
      <c r="Y262" s="159" t="s">
        <v>32</v>
      </c>
      <c r="Z262" s="160" t="str">
        <f>IF(F263=1,"Γ1,","")&amp;""&amp;IF(G263=1,"Γ2,","")&amp;""&amp;IF(H263=1,"Γ3,","")&amp;""&amp;IF(I263=1,"Γ4,","")&amp;""&amp;IF(J263=1,"Γ5,","")&amp;""&amp;IF(K263=1,"Γ6,","")&amp;""&amp;IF(L263=1,"Γ7,","")&amp;""&amp;IF(M263=1,"B1,","")&amp;""&amp;IF(N263=1,"B2,","")&amp;""&amp;IF(O263=1,"B3,","")&amp;""&amp;IF(P263=1,"B4,","")&amp;""&amp;IF(Q263=1,"ΦΧ,","")&amp;""&amp;IF(R263=1,"ΚΑΜ,","")&amp;""&amp;IF(S263=1,"ΣΧ,","")&amp;""&amp;IF(T263=1,"Κ28,","")&amp;""&amp;IF(U263=1,"ΣΕΥΠ,","")</f>
        <v>ΚΑΜ,</v>
      </c>
    </row>
    <row r="263" spans="1:26" ht="15">
      <c r="A263" s="116">
        <v>2</v>
      </c>
      <c r="B263" s="356"/>
      <c r="C263" s="104"/>
      <c r="D263" s="55" t="s">
        <v>34</v>
      </c>
      <c r="E263" s="224">
        <v>62</v>
      </c>
      <c r="F263" s="271"/>
      <c r="G263" s="271"/>
      <c r="H263" s="271"/>
      <c r="I263" s="271"/>
      <c r="J263" s="271"/>
      <c r="K263" s="46"/>
      <c r="L263" s="46"/>
      <c r="M263" s="233"/>
      <c r="N263" s="46"/>
      <c r="O263" s="46"/>
      <c r="P263" s="46"/>
      <c r="Q263" s="46"/>
      <c r="R263" s="271">
        <v>1</v>
      </c>
      <c r="S263" s="46"/>
      <c r="T263" s="46"/>
      <c r="U263" s="271"/>
      <c r="V263" s="93">
        <f>F263*$F$2+G263*$G$2+H263*$H$2+I263*$I$2+J263*$J$2+K263*$K$2+L263*$L$2+M263*$M$2+N263*$N$2+O263*$O$2+P263*$P$2+Q263*$Q$2+R263*$R$2+S263*$S$2+U263*$U$2+T263*$T$76</f>
        <v>65</v>
      </c>
      <c r="Y263" s="161" t="s">
        <v>37</v>
      </c>
      <c r="Z263" s="162" t="str">
        <f>IF(F268=1,"Γ1,","")&amp;""&amp;IF(G268=1,"Γ2,","")&amp;""&amp;IF(H268=1,"Γ3,","")&amp;""&amp;IF(I268=1,"Γ4,","")&amp;""&amp;IF(J268=1,"Γ5,","")&amp;""&amp;IF(K268=1,"Γ6,","")&amp;""&amp;IF(L268=1,"Γ7,","")&amp;""&amp;IF(M268=1,"B1,","")&amp;""&amp;IF(N268=1,"B2,","")&amp;""&amp;IF(O268=1,"B3,","")&amp;""&amp;IF(P268=1,"B4,","")&amp;""&amp;IF(Q268=1,"ΦΧ,","")&amp;""&amp;IF(R268=1,"ΚΑΜ,","")&amp;""&amp;IF(S268=1,"ΣΧ,","")&amp;""&amp;IF(T268=1,"Κ28,","")&amp;""&amp;IF(U268=1,"ΣΕΥΠ,","")</f>
        <v>Γ4,Γ5,Γ6,Γ7,ΚΑΜ,ΣΕΥΠ,</v>
      </c>
    </row>
    <row r="264" spans="1:26" ht="15">
      <c r="A264" s="116">
        <v>2</v>
      </c>
      <c r="B264" s="356"/>
      <c r="C264" s="105"/>
      <c r="D264" s="54" t="s">
        <v>35</v>
      </c>
      <c r="E264" s="50"/>
      <c r="F264" s="274"/>
      <c r="G264" s="274"/>
      <c r="H264" s="274"/>
      <c r="I264" s="274"/>
      <c r="J264" s="274"/>
      <c r="K264" s="47"/>
      <c r="L264" s="47"/>
      <c r="M264" s="233"/>
      <c r="N264" s="47"/>
      <c r="O264" s="47"/>
      <c r="P264" s="47"/>
      <c r="Q264" s="47"/>
      <c r="R264" s="274"/>
      <c r="S264" s="47"/>
      <c r="T264" s="47"/>
      <c r="U264" s="274"/>
      <c r="V264" s="93">
        <f>F264*$F$2+G264*$G$2+H264*$H$2+I264*$I$2+J264*$J$2+K264*$K$2+L264*$L$2+M264*$M$2+N264*$N$2+O264*$O$2+P264*$P$2+Q264*$Q$2+R264*$R$2+S264*$S$2+U264*$U$2+T264*$T$76</f>
        <v>0</v>
      </c>
      <c r="Y264" s="161" t="s">
        <v>39</v>
      </c>
      <c r="Z264" s="162" t="str">
        <f>IF(F277=1,"Γ1,","")&amp;""&amp;IF(G277=1,"Γ2,","")&amp;""&amp;IF(H277=1,"Γ3,","")&amp;""&amp;IF(I277=1,"Γ4,","")&amp;""&amp;IF(J277=1,"Γ5,","")&amp;""&amp;IF(K277=1,"Γ6,","")&amp;""&amp;IF(L277=1,"Γ7,","")&amp;""&amp;IF(M277=1,"B1,","")&amp;""&amp;IF(N277=1,"B2,","")&amp;""&amp;IF(O277=1,"B3,","")&amp;""&amp;IF(P277=1,"B4,","")&amp;""&amp;IF(Q277=1,"ΦΧ,","")&amp;""&amp;IF(R277=1,"ΚΑΜ,","")&amp;""&amp;IF(S277=1,"ΣΧ,","")&amp;""&amp;IF(T277=1,"Κ28,","")&amp;""&amp;IF(U277=1,"ΣΕΥΠ,","")</f>
        <v>Γ4,Γ5,Γ6,ΚΑΜ,ΣΕΥΠ,</v>
      </c>
    </row>
    <row r="265" spans="1:26" ht="15">
      <c r="A265" s="116">
        <v>2</v>
      </c>
      <c r="B265" s="356"/>
      <c r="C265" s="53">
        <f>E262+E263+E264+E265</f>
        <v>62</v>
      </c>
      <c r="D265" s="55" t="s">
        <v>36</v>
      </c>
      <c r="E265" s="56"/>
      <c r="F265" s="271"/>
      <c r="G265" s="271"/>
      <c r="H265" s="271"/>
      <c r="I265" s="271"/>
      <c r="J265" s="271"/>
      <c r="K265" s="46"/>
      <c r="L265" s="46"/>
      <c r="M265" s="233"/>
      <c r="N265" s="46"/>
      <c r="O265" s="46"/>
      <c r="P265" s="46"/>
      <c r="Q265" s="46"/>
      <c r="R265" s="271"/>
      <c r="S265" s="46"/>
      <c r="T265" s="46"/>
      <c r="U265" s="271"/>
      <c r="V265" s="93">
        <f>F265*$F$2+G265*$G$2+H265*$H$2+I265*$I$2+J265*$J$2+K265*$K$2+L265*$L$2+M265*$M$2+N265*$N$2+O265*$O$2+P265*$P$2+Q265*$Q$2+R265*$R$2+S265*$S$2+U265*$U$2+T265*$T$76</f>
        <v>0</v>
      </c>
      <c r="Y265" s="161" t="s">
        <v>40</v>
      </c>
      <c r="Z265" s="162" t="str">
        <f>IF(F282=1,"Γ1,","")&amp;""&amp;IF(G282=1,"Γ2,","")&amp;""&amp;IF(H282=1,"Γ3,","")&amp;""&amp;IF(I282=1,"Γ4,","")&amp;""&amp;IF(J282=1,"Γ5,","")&amp;""&amp;IF(K282=1,"Γ6,","")&amp;""&amp;IF(L282=1,"Γ7,","")&amp;""&amp;IF(M282=1,"B1,","")&amp;""&amp;IF(N282=1,"B2,","")&amp;""&amp;IF(O282=1,"B3,","")&amp;""&amp;IF(P282=1,"B4,","")&amp;""&amp;IF(Q282=1,"ΦΧ,","")&amp;""&amp;IF(R282=1,"ΚΑΜ,","")&amp;""&amp;IF(S282=1,"ΣΧ,","")&amp;""&amp;IF(T282=1,"Κ28,","")&amp;""&amp;IF(U282=1,"ΣΕΥΠ,","")</f>
        <v>B2,</v>
      </c>
    </row>
    <row r="266" spans="1:26" ht="15.75" thickBot="1">
      <c r="A266" s="116">
        <v>2</v>
      </c>
      <c r="B266" s="356"/>
      <c r="C266" s="57"/>
      <c r="D266" s="58"/>
      <c r="E266" s="59"/>
      <c r="F266" s="275"/>
      <c r="G266" s="275"/>
      <c r="H266" s="275"/>
      <c r="I266" s="275"/>
      <c r="J266" s="275"/>
      <c r="K266" s="86"/>
      <c r="L266" s="86"/>
      <c r="M266" s="86"/>
      <c r="N266" s="86"/>
      <c r="O266" s="86"/>
      <c r="P266" s="86"/>
      <c r="Q266" s="86"/>
      <c r="R266" s="275"/>
      <c r="S266" s="71"/>
      <c r="T266" s="71"/>
      <c r="U266" s="275"/>
      <c r="V266" s="93"/>
      <c r="Y266" s="163" t="s">
        <v>42</v>
      </c>
      <c r="Z266" s="164" t="str">
        <f>IF(F291=1,"Γ1,","")&amp;""&amp;IF(G291=1,"Γ2,","")&amp;""&amp;IF(H291=1,"Γ3,","")&amp;""&amp;IF(I291=1,"Γ4,","")&amp;""&amp;IF(J291=1,"Γ5,","")&amp;""&amp;IF(K291=1,"Γ6,","")&amp;""&amp;IF(L291=1,"Γ7,","")&amp;""&amp;IF(M291=1,"B1,","")&amp;""&amp;IF(N291=1,"B2,","")&amp;""&amp;IF(O291=1,"B3,","")&amp;""&amp;IF(P291=1,"B4,","")&amp;""&amp;IF(Q291=1,"ΦΧ,","")&amp;""&amp;IF(R291=1,"ΚΑΜ,","")&amp;""&amp;IF(S291=1,"ΣΧ,","")&amp;""&amp;IF(T291=1,"Κ28,","")&amp;""&amp;IF(U291=1,"ΣΕΥΠ,","")</f>
        <v>Γ1,</v>
      </c>
    </row>
    <row r="267" spans="1:26" ht="12.75">
      <c r="A267" s="116">
        <v>2</v>
      </c>
      <c r="B267" s="356"/>
      <c r="C267" s="106" t="s">
        <v>37</v>
      </c>
      <c r="D267" s="54" t="s">
        <v>33</v>
      </c>
      <c r="E267" s="50"/>
      <c r="F267" s="274"/>
      <c r="G267" s="274"/>
      <c r="H267" s="274"/>
      <c r="I267" s="274"/>
      <c r="J267" s="274"/>
      <c r="K267" s="47"/>
      <c r="L267" s="47"/>
      <c r="M267" s="233"/>
      <c r="N267" s="47"/>
      <c r="O267" s="47"/>
      <c r="P267" s="47"/>
      <c r="Q267" s="47"/>
      <c r="R267" s="274"/>
      <c r="S267" s="47"/>
      <c r="T267" s="47"/>
      <c r="U267" s="274"/>
      <c r="V267" s="93">
        <f>F267*$F$2+G267*$G$2+H267*$H$2+I267*$I$2+J267*$J$2+K267*$K$2+L267*$L$2+M267*$M$2+N267*$N$2+O267*$O$2+P267*$P$2+Q267*$Q$2+R267*$R$2+S267*$S$2+U267*$U$2+T267*$T$76</f>
        <v>0</v>
      </c>
    </row>
    <row r="268" spans="1:26" ht="12.75">
      <c r="A268" s="116">
        <v>2</v>
      </c>
      <c r="B268" s="356"/>
      <c r="C268" s="107"/>
      <c r="D268" s="55" t="s">
        <v>34</v>
      </c>
      <c r="E268" s="220">
        <v>319</v>
      </c>
      <c r="F268" s="271"/>
      <c r="G268" s="271"/>
      <c r="H268" s="271"/>
      <c r="I268" s="271">
        <v>1</v>
      </c>
      <c r="J268" s="271">
        <v>1</v>
      </c>
      <c r="K268" s="46">
        <v>1</v>
      </c>
      <c r="L268" s="46">
        <v>1</v>
      </c>
      <c r="M268" s="233"/>
      <c r="N268" s="46"/>
      <c r="O268" s="46"/>
      <c r="P268" s="46"/>
      <c r="Q268" s="46"/>
      <c r="R268" s="271">
        <v>1</v>
      </c>
      <c r="S268" s="46"/>
      <c r="T268" s="46"/>
      <c r="U268" s="271">
        <v>1</v>
      </c>
      <c r="V268" s="93">
        <f t="shared" ref="V268:V274" si="11">F268*$F$2+G268*$G$2+H268*$H$2+I268*$I$2+J268*$J$2+K268*$K$2+L268*$L$2+M268*$M$2+N268*$N$2+O268*$O$2+P268*$P$2+Q268*$Q$2+R268*$R$2+S268*$S$2+U268*$U$2+T268*$T$76</f>
        <v>330</v>
      </c>
    </row>
    <row r="269" spans="1:26" ht="12.75">
      <c r="A269" s="116">
        <v>2</v>
      </c>
      <c r="B269" s="356"/>
      <c r="C269" s="107"/>
      <c r="D269" s="54" t="s">
        <v>35</v>
      </c>
      <c r="E269" s="61">
        <v>150</v>
      </c>
      <c r="F269" s="274"/>
      <c r="G269" s="274"/>
      <c r="H269" s="274"/>
      <c r="I269" s="274"/>
      <c r="J269" s="274"/>
      <c r="K269" s="47"/>
      <c r="L269" s="47"/>
      <c r="M269" s="233"/>
      <c r="N269" s="47"/>
      <c r="O269" s="47"/>
      <c r="P269" s="47"/>
      <c r="Q269" s="47"/>
      <c r="R269" s="274"/>
      <c r="S269" s="47"/>
      <c r="T269" s="47">
        <v>1</v>
      </c>
      <c r="U269" s="274"/>
      <c r="V269" s="93">
        <f t="shared" si="11"/>
        <v>150</v>
      </c>
    </row>
    <row r="270" spans="1:26" ht="12.75">
      <c r="A270" s="116">
        <v>2</v>
      </c>
      <c r="B270" s="356"/>
      <c r="C270" s="101">
        <f>E267+E268+E269+E270+E271+E272+E273+E274</f>
        <v>514</v>
      </c>
      <c r="D270" s="55" t="s">
        <v>36</v>
      </c>
      <c r="E270" s="56">
        <v>45</v>
      </c>
      <c r="F270" s="271"/>
      <c r="G270" s="271"/>
      <c r="H270" s="271"/>
      <c r="I270" s="271"/>
      <c r="J270" s="271"/>
      <c r="K270" s="46"/>
      <c r="L270" s="46"/>
      <c r="M270" s="233"/>
      <c r="N270" s="46"/>
      <c r="O270" s="46"/>
      <c r="P270" s="46"/>
      <c r="Q270" s="336">
        <v>1</v>
      </c>
      <c r="R270" s="271"/>
      <c r="S270" s="46"/>
      <c r="T270" s="46"/>
      <c r="U270" s="271"/>
      <c r="V270" s="93">
        <f t="shared" si="11"/>
        <v>50</v>
      </c>
    </row>
    <row r="271" spans="1:26" ht="12.75" hidden="1">
      <c r="A271" s="116">
        <v>2</v>
      </c>
      <c r="B271" s="356"/>
      <c r="C271" s="108" t="s">
        <v>38</v>
      </c>
      <c r="D271" s="54" t="s">
        <v>33</v>
      </c>
      <c r="E271" s="50"/>
      <c r="F271" s="274"/>
      <c r="G271" s="274"/>
      <c r="H271" s="274"/>
      <c r="I271" s="274"/>
      <c r="J271" s="274"/>
      <c r="K271" s="47"/>
      <c r="L271" s="47"/>
      <c r="M271" s="47"/>
      <c r="N271" s="47"/>
      <c r="O271" s="47"/>
      <c r="P271" s="47"/>
      <c r="Q271" s="47"/>
      <c r="R271" s="274"/>
      <c r="S271" s="47"/>
      <c r="T271" s="47"/>
      <c r="U271" s="274"/>
      <c r="V271" s="93">
        <f t="shared" si="11"/>
        <v>0</v>
      </c>
    </row>
    <row r="272" spans="1:26" ht="12.75" hidden="1">
      <c r="A272" s="116">
        <v>2</v>
      </c>
      <c r="B272" s="356"/>
      <c r="C272" s="109"/>
      <c r="D272" s="55" t="s">
        <v>34</v>
      </c>
      <c r="E272" s="56"/>
      <c r="F272" s="271"/>
      <c r="G272" s="271"/>
      <c r="H272" s="271"/>
      <c r="I272" s="271"/>
      <c r="J272" s="271"/>
      <c r="K272" s="46"/>
      <c r="L272" s="46"/>
      <c r="M272" s="46"/>
      <c r="N272" s="46"/>
      <c r="O272" s="46"/>
      <c r="P272" s="46"/>
      <c r="Q272" s="46"/>
      <c r="R272" s="271"/>
      <c r="S272" s="46"/>
      <c r="T272" s="46"/>
      <c r="U272" s="271"/>
      <c r="V272" s="93">
        <f t="shared" si="11"/>
        <v>0</v>
      </c>
    </row>
    <row r="273" spans="1:22" ht="12.75" hidden="1">
      <c r="A273" s="116">
        <v>2</v>
      </c>
      <c r="B273" s="356"/>
      <c r="C273" s="110"/>
      <c r="D273" s="54" t="s">
        <v>35</v>
      </c>
      <c r="E273" s="50"/>
      <c r="F273" s="274"/>
      <c r="G273" s="274"/>
      <c r="H273" s="274"/>
      <c r="I273" s="274"/>
      <c r="J273" s="274"/>
      <c r="K273" s="47"/>
      <c r="L273" s="47"/>
      <c r="M273" s="47"/>
      <c r="N273" s="47"/>
      <c r="O273" s="47"/>
      <c r="P273" s="47"/>
      <c r="Q273" s="47"/>
      <c r="R273" s="274"/>
      <c r="S273" s="47"/>
      <c r="T273" s="47"/>
      <c r="U273" s="274"/>
      <c r="V273" s="93">
        <f t="shared" si="11"/>
        <v>0</v>
      </c>
    </row>
    <row r="274" spans="1:22" ht="12.75" hidden="1">
      <c r="A274" s="116">
        <v>2</v>
      </c>
      <c r="B274" s="356"/>
      <c r="D274" s="55" t="s">
        <v>36</v>
      </c>
      <c r="E274" s="56"/>
      <c r="F274" s="271"/>
      <c r="G274" s="271"/>
      <c r="H274" s="271"/>
      <c r="I274" s="271"/>
      <c r="J274" s="271"/>
      <c r="K274" s="46"/>
      <c r="L274" s="46"/>
      <c r="M274" s="46"/>
      <c r="N274" s="46"/>
      <c r="O274" s="46"/>
      <c r="P274" s="46"/>
      <c r="Q274" s="46"/>
      <c r="R274" s="271"/>
      <c r="S274" s="46"/>
      <c r="T274" s="46"/>
      <c r="U274" s="271"/>
      <c r="V274" s="93">
        <f t="shared" si="11"/>
        <v>0</v>
      </c>
    </row>
    <row r="275" spans="1:22" ht="12.75">
      <c r="A275" s="116">
        <v>2</v>
      </c>
      <c r="B275" s="356"/>
      <c r="C275" s="57"/>
      <c r="D275" s="58"/>
      <c r="E275" s="59"/>
      <c r="F275" s="275"/>
      <c r="G275" s="275"/>
      <c r="H275" s="275"/>
      <c r="I275" s="275"/>
      <c r="J275" s="275"/>
      <c r="K275" s="86"/>
      <c r="L275" s="86"/>
      <c r="M275" s="86"/>
      <c r="N275" s="86"/>
      <c r="O275" s="86"/>
      <c r="P275" s="86"/>
      <c r="Q275" s="86"/>
      <c r="R275" s="275"/>
      <c r="S275" s="71"/>
      <c r="T275" s="71"/>
      <c r="U275" s="275"/>
      <c r="V275" s="93"/>
    </row>
    <row r="276" spans="1:22" ht="12.75">
      <c r="A276" s="116">
        <v>2</v>
      </c>
      <c r="B276" s="356"/>
      <c r="C276" s="103" t="s">
        <v>39</v>
      </c>
      <c r="D276" s="54" t="s">
        <v>33</v>
      </c>
      <c r="E276" s="50"/>
      <c r="F276" s="274"/>
      <c r="G276" s="274"/>
      <c r="H276" s="274"/>
      <c r="I276" s="274"/>
      <c r="J276" s="274"/>
      <c r="K276" s="47"/>
      <c r="L276" s="47"/>
      <c r="M276" s="233"/>
      <c r="N276" s="47"/>
      <c r="O276" s="47"/>
      <c r="P276" s="47"/>
      <c r="Q276" s="47"/>
      <c r="R276" s="274"/>
      <c r="S276" s="47"/>
      <c r="T276" s="47"/>
      <c r="U276" s="274"/>
      <c r="V276" s="93">
        <f>F276*$F$2+G276*$G$2+H276*$H$2+I276*$I$2+J276*$J$2+K276*$K$2+L276*$L$2+M276*$M$2+N276*$N$2+O276*$O$2+P276*$P$2+Q276*$Q$2+R276*$R$2+S276*$S$2+U276*$U$2+T276*$T$76</f>
        <v>0</v>
      </c>
    </row>
    <row r="277" spans="1:22" ht="12.75">
      <c r="A277" s="116">
        <v>2</v>
      </c>
      <c r="B277" s="356"/>
      <c r="C277" s="104"/>
      <c r="D277" s="227" t="s">
        <v>34</v>
      </c>
      <c r="E277" s="226">
        <v>245</v>
      </c>
      <c r="F277" s="271"/>
      <c r="G277" s="271"/>
      <c r="H277" s="271"/>
      <c r="I277" s="271">
        <v>1</v>
      </c>
      <c r="J277" s="271">
        <v>1</v>
      </c>
      <c r="K277" s="46">
        <v>1</v>
      </c>
      <c r="L277" s="46"/>
      <c r="M277" s="233"/>
      <c r="N277" s="46"/>
      <c r="O277" s="46"/>
      <c r="P277" s="46"/>
      <c r="Q277" s="46"/>
      <c r="R277" s="271">
        <v>1</v>
      </c>
      <c r="S277" s="46"/>
      <c r="T277" s="46"/>
      <c r="U277" s="271">
        <v>1</v>
      </c>
      <c r="V277" s="93">
        <f>F277*$F$2+G277*$G$2+H277*$H$2+I277*$I$2+J277*$J$2+K277*$K$2+L277*$L$2+M277*$M$2+N277*$N$2+O277*$O$2+P277*$P$2+Q277*$Q$2+R277*$R$2+S277*$S$2+U277*$U$2+T277*$T$76</f>
        <v>280</v>
      </c>
    </row>
    <row r="278" spans="1:22" ht="12.75">
      <c r="A278" s="116">
        <v>2</v>
      </c>
      <c r="B278" s="356"/>
      <c r="C278" s="105"/>
      <c r="D278" s="54" t="s">
        <v>35</v>
      </c>
      <c r="E278" s="50"/>
      <c r="F278" s="274"/>
      <c r="G278" s="274"/>
      <c r="H278" s="274"/>
      <c r="I278" s="274"/>
      <c r="J278" s="274"/>
      <c r="K278" s="47"/>
      <c r="L278" s="47"/>
      <c r="M278" s="233"/>
      <c r="N278" s="47"/>
      <c r="O278" s="47"/>
      <c r="P278" s="47"/>
      <c r="Q278" s="47"/>
      <c r="R278" s="274"/>
      <c r="S278" s="47"/>
      <c r="T278" s="47"/>
      <c r="U278" s="274"/>
      <c r="V278" s="93">
        <f>F278*$F$2+G278*$G$2+H278*$H$2+I278*$I$2+J278*$J$2+K278*$K$2+L278*$L$2+M278*$M$2+N278*$N$2+O278*$O$2+P278*$P$2+Q278*$Q$2+R278*$R$2+S278*$S$2+U278*$U$2+T278*$T$76</f>
        <v>0</v>
      </c>
    </row>
    <row r="279" spans="1:22" ht="12.75">
      <c r="A279" s="116">
        <v>2</v>
      </c>
      <c r="B279" s="356"/>
      <c r="C279" s="53">
        <f>E276+E277+E278+E279</f>
        <v>290</v>
      </c>
      <c r="D279" s="55" t="s">
        <v>36</v>
      </c>
      <c r="E279" s="56">
        <v>45</v>
      </c>
      <c r="F279" s="271"/>
      <c r="G279" s="271"/>
      <c r="H279" s="271"/>
      <c r="I279" s="271"/>
      <c r="J279" s="271"/>
      <c r="K279" s="46"/>
      <c r="L279" s="46"/>
      <c r="M279" s="233"/>
      <c r="N279" s="46"/>
      <c r="O279" s="46"/>
      <c r="P279" s="46"/>
      <c r="Q279" s="336">
        <v>1</v>
      </c>
      <c r="R279" s="271"/>
      <c r="S279" s="46"/>
      <c r="T279" s="46"/>
      <c r="U279" s="271"/>
      <c r="V279" s="93">
        <f>F279*$F$2+G279*$G$2+H279*$H$2+I279*$I$2+J279*$J$2+K279*$K$2+L279*$L$2+M279*$M$2+N279*$N$2+O279*$O$2+P279*$P$2+Q279*$Q$2+R279*$R$2+S279*$S$2+U279*$U$2+T279*$T$76</f>
        <v>50</v>
      </c>
    </row>
    <row r="280" spans="1:22" ht="12.75">
      <c r="A280" s="116">
        <v>2</v>
      </c>
      <c r="B280" s="356"/>
      <c r="C280" s="57"/>
      <c r="D280" s="58"/>
      <c r="E280" s="59"/>
      <c r="F280" s="275"/>
      <c r="G280" s="275"/>
      <c r="H280" s="275"/>
      <c r="I280" s="275"/>
      <c r="J280" s="275"/>
      <c r="K280" s="86"/>
      <c r="L280" s="86"/>
      <c r="M280" s="86"/>
      <c r="N280" s="86"/>
      <c r="O280" s="86"/>
      <c r="P280" s="86"/>
      <c r="Q280" s="86"/>
      <c r="R280" s="275"/>
      <c r="S280" s="71"/>
      <c r="T280" s="71"/>
      <c r="U280" s="275"/>
      <c r="V280" s="93"/>
    </row>
    <row r="281" spans="1:22" ht="12.75">
      <c r="A281" s="116">
        <v>2</v>
      </c>
      <c r="B281" s="356"/>
      <c r="C281" s="106" t="s">
        <v>40</v>
      </c>
      <c r="D281" s="54" t="s">
        <v>33</v>
      </c>
      <c r="E281" s="50"/>
      <c r="F281" s="274"/>
      <c r="G281" s="274"/>
      <c r="H281" s="274"/>
      <c r="I281" s="274"/>
      <c r="J281" s="274"/>
      <c r="K281" s="47"/>
      <c r="L281" s="47"/>
      <c r="M281" s="233"/>
      <c r="N281" s="47"/>
      <c r="O281" s="47"/>
      <c r="P281" s="47"/>
      <c r="Q281" s="47"/>
      <c r="R281" s="274"/>
      <c r="S281" s="47"/>
      <c r="T281" s="47"/>
      <c r="U281" s="274"/>
      <c r="V281" s="93">
        <f>F281*$F$2+G281*$G$2+H281*$H$2+I281*$I$2+J281*$J$2+K281*$K$2+L281*$L$2+M281*$M$2+N281*$N$2+O281*$O$2+P281*$P$2+Q281*$Q$2+R281*$R$2+S281*$S$2+U281*$U$2+T281*$T$76</f>
        <v>0</v>
      </c>
    </row>
    <row r="282" spans="1:22" ht="12.75">
      <c r="A282" s="116">
        <v>2</v>
      </c>
      <c r="B282" s="356"/>
      <c r="C282" s="107"/>
      <c r="D282" s="55" t="s">
        <v>34</v>
      </c>
      <c r="E282" s="81">
        <v>10</v>
      </c>
      <c r="F282" s="271"/>
      <c r="G282" s="271"/>
      <c r="H282" s="271"/>
      <c r="I282" s="271"/>
      <c r="J282" s="271"/>
      <c r="K282" s="46"/>
      <c r="L282" s="46"/>
      <c r="M282" s="233"/>
      <c r="N282" s="46">
        <v>1</v>
      </c>
      <c r="O282" s="46"/>
      <c r="P282" s="46"/>
      <c r="Q282" s="46"/>
      <c r="R282" s="271"/>
      <c r="S282" s="46"/>
      <c r="T282" s="46"/>
      <c r="U282" s="271"/>
      <c r="V282" s="93">
        <f t="shared" ref="V282:V288" si="12">F282*$F$2+G282*$G$2+H282*$H$2+I282*$I$2+J282*$J$2+K282*$K$2+L282*$L$2+M282*$M$2+N282*$N$2+O282*$O$2+P282*$P$2+Q282*$Q$2+R282*$R$2+S282*$S$2+U282*$U$2+T282*$T$76</f>
        <v>50</v>
      </c>
    </row>
    <row r="283" spans="1:22" ht="12.75">
      <c r="A283" s="116">
        <v>2</v>
      </c>
      <c r="B283" s="356"/>
      <c r="C283" s="107"/>
      <c r="D283" s="54" t="s">
        <v>35</v>
      </c>
      <c r="E283" s="50">
        <v>60</v>
      </c>
      <c r="F283" s="274"/>
      <c r="G283" s="274"/>
      <c r="H283" s="274"/>
      <c r="I283" s="274"/>
      <c r="J283" s="274"/>
      <c r="K283" s="47"/>
      <c r="L283" s="47"/>
      <c r="M283" s="233"/>
      <c r="N283" s="47"/>
      <c r="O283" s="47"/>
      <c r="P283" s="47"/>
      <c r="Q283" s="47"/>
      <c r="R283" s="274"/>
      <c r="S283" s="47"/>
      <c r="T283" s="47"/>
      <c r="U283" s="274">
        <v>1</v>
      </c>
      <c r="V283" s="93">
        <f t="shared" si="12"/>
        <v>65</v>
      </c>
    </row>
    <row r="284" spans="1:22" ht="12.75">
      <c r="A284" s="116">
        <v>2</v>
      </c>
      <c r="B284" s="356"/>
      <c r="C284" s="101">
        <f>E281+E282+E283+E284+E285+E286+E287+E288</f>
        <v>270</v>
      </c>
      <c r="D284" s="55" t="s">
        <v>36</v>
      </c>
      <c r="E284" s="56">
        <v>200</v>
      </c>
      <c r="F284" s="271"/>
      <c r="G284" s="271"/>
      <c r="H284" s="271"/>
      <c r="I284" s="271"/>
      <c r="J284" s="271"/>
      <c r="K284" s="46"/>
      <c r="L284" s="46"/>
      <c r="M284" s="233"/>
      <c r="N284" s="46"/>
      <c r="O284" s="46"/>
      <c r="P284" s="46"/>
      <c r="Q284" s="46"/>
      <c r="R284" s="271"/>
      <c r="S284" s="46"/>
      <c r="T284" s="46"/>
      <c r="U284" s="271"/>
      <c r="V284" s="93">
        <f t="shared" si="12"/>
        <v>0</v>
      </c>
    </row>
    <row r="285" spans="1:22" ht="12.75" hidden="1">
      <c r="A285" s="116">
        <v>2</v>
      </c>
      <c r="B285" s="356"/>
      <c r="C285" s="108" t="s">
        <v>41</v>
      </c>
      <c r="D285" s="54" t="s">
        <v>33</v>
      </c>
      <c r="E285" s="50"/>
      <c r="F285" s="274"/>
      <c r="G285" s="274"/>
      <c r="H285" s="274"/>
      <c r="I285" s="274"/>
      <c r="J285" s="274"/>
      <c r="K285" s="47"/>
      <c r="L285" s="47"/>
      <c r="M285" s="47"/>
      <c r="N285" s="47"/>
      <c r="O285" s="47"/>
      <c r="P285" s="47"/>
      <c r="Q285" s="47"/>
      <c r="R285" s="274"/>
      <c r="S285" s="47"/>
      <c r="T285" s="47"/>
      <c r="U285" s="274"/>
      <c r="V285" s="93">
        <f t="shared" si="12"/>
        <v>0</v>
      </c>
    </row>
    <row r="286" spans="1:22" ht="12.75" hidden="1">
      <c r="A286" s="116">
        <v>2</v>
      </c>
      <c r="B286" s="356"/>
      <c r="C286" s="109"/>
      <c r="D286" s="55" t="s">
        <v>34</v>
      </c>
      <c r="E286" s="56"/>
      <c r="F286" s="271"/>
      <c r="G286" s="271"/>
      <c r="H286" s="271"/>
      <c r="I286" s="271"/>
      <c r="J286" s="271"/>
      <c r="K286" s="46"/>
      <c r="L286" s="46"/>
      <c r="M286" s="46"/>
      <c r="N286" s="46"/>
      <c r="O286" s="46"/>
      <c r="P286" s="46"/>
      <c r="Q286" s="46"/>
      <c r="R286" s="271"/>
      <c r="S286" s="46"/>
      <c r="T286" s="46"/>
      <c r="U286" s="271"/>
      <c r="V286" s="93">
        <f t="shared" si="12"/>
        <v>0</v>
      </c>
    </row>
    <row r="287" spans="1:22" ht="12.75" hidden="1">
      <c r="A287" s="116">
        <v>2</v>
      </c>
      <c r="B287" s="356"/>
      <c r="C287" s="110"/>
      <c r="D287" s="54" t="s">
        <v>35</v>
      </c>
      <c r="E287" s="50"/>
      <c r="F287" s="274"/>
      <c r="G287" s="274"/>
      <c r="H287" s="274"/>
      <c r="I287" s="274"/>
      <c r="J287" s="274"/>
      <c r="K287" s="47"/>
      <c r="L287" s="47"/>
      <c r="M287" s="47"/>
      <c r="N287" s="47"/>
      <c r="O287" s="47"/>
      <c r="P287" s="47"/>
      <c r="Q287" s="47"/>
      <c r="R287" s="274"/>
      <c r="S287" s="47"/>
      <c r="T287" s="47"/>
      <c r="U287" s="274"/>
      <c r="V287" s="93">
        <f t="shared" si="12"/>
        <v>0</v>
      </c>
    </row>
    <row r="288" spans="1:22" ht="12.75" hidden="1">
      <c r="A288" s="116">
        <v>2</v>
      </c>
      <c r="B288" s="356"/>
      <c r="D288" s="55" t="s">
        <v>36</v>
      </c>
      <c r="E288" s="56"/>
      <c r="F288" s="271"/>
      <c r="G288" s="271"/>
      <c r="H288" s="271"/>
      <c r="I288" s="271"/>
      <c r="J288" s="271"/>
      <c r="K288" s="46"/>
      <c r="L288" s="46"/>
      <c r="M288" s="46"/>
      <c r="N288" s="46"/>
      <c r="O288" s="46"/>
      <c r="P288" s="46"/>
      <c r="Q288" s="46"/>
      <c r="R288" s="271"/>
      <c r="S288" s="46"/>
      <c r="T288" s="46"/>
      <c r="U288" s="271"/>
      <c r="V288" s="93">
        <f t="shared" si="12"/>
        <v>0</v>
      </c>
    </row>
    <row r="289" spans="1:26" ht="12.75">
      <c r="A289" s="116">
        <v>2</v>
      </c>
      <c r="B289" s="356"/>
      <c r="C289" s="57"/>
      <c r="D289" s="58"/>
      <c r="E289" s="59"/>
      <c r="F289" s="275"/>
      <c r="G289" s="275"/>
      <c r="H289" s="275"/>
      <c r="I289" s="275"/>
      <c r="J289" s="275"/>
      <c r="K289" s="86"/>
      <c r="L289" s="86"/>
      <c r="M289" s="86"/>
      <c r="N289" s="86"/>
      <c r="O289" s="86"/>
      <c r="P289" s="86"/>
      <c r="Q289" s="86"/>
      <c r="R289" s="275"/>
      <c r="S289" s="71"/>
      <c r="T289" s="71"/>
      <c r="U289" s="275"/>
      <c r="V289" s="93"/>
    </row>
    <row r="290" spans="1:26" ht="12.75">
      <c r="A290" s="116">
        <v>2</v>
      </c>
      <c r="B290" s="356"/>
      <c r="C290" s="103" t="s">
        <v>42</v>
      </c>
      <c r="D290" s="54" t="s">
        <v>33</v>
      </c>
      <c r="E290" s="50">
        <v>10</v>
      </c>
      <c r="F290" s="274"/>
      <c r="G290" s="274"/>
      <c r="H290" s="274"/>
      <c r="I290" s="274"/>
      <c r="J290" s="274"/>
      <c r="K290" s="47"/>
      <c r="L290" s="47"/>
      <c r="M290" s="233"/>
      <c r="N290" s="47">
        <v>1</v>
      </c>
      <c r="O290" s="47"/>
      <c r="P290" s="47"/>
      <c r="Q290" s="47"/>
      <c r="R290" s="274"/>
      <c r="S290" s="47"/>
      <c r="T290" s="47"/>
      <c r="U290" s="274"/>
      <c r="V290" s="93">
        <f>F290*$F$2+G290*$G$2+H290*$H$2+I290*$I$2+J290*$J$2+K290*$K$2+L290*$L$2+M290*$M$2+N290*$N$2+O290*$O$2+P290*$P$2+Q290*$Q$2+R290*$R$2+S290*$S$2+U290*$U$2+T290*$T$76</f>
        <v>50</v>
      </c>
    </row>
    <row r="291" spans="1:26" ht="12.75">
      <c r="A291" s="116">
        <v>2</v>
      </c>
      <c r="B291" s="356"/>
      <c r="C291" s="104"/>
      <c r="D291" s="55" t="s">
        <v>34</v>
      </c>
      <c r="E291" s="220">
        <v>26</v>
      </c>
      <c r="F291" s="271">
        <v>1</v>
      </c>
      <c r="G291" s="271"/>
      <c r="H291" s="271"/>
      <c r="I291" s="271"/>
      <c r="J291" s="271"/>
      <c r="K291" s="46"/>
      <c r="L291" s="46"/>
      <c r="M291" s="233"/>
      <c r="N291" s="46"/>
      <c r="O291" s="46"/>
      <c r="P291" s="46"/>
      <c r="Q291" s="46"/>
      <c r="R291" s="271"/>
      <c r="S291" s="46"/>
      <c r="T291" s="46"/>
      <c r="U291" s="271"/>
      <c r="V291" s="93">
        <f>F291*$F$2+G291*$G$2+H291*$H$2+I291*$I$2+J291*$J$2+K291*$K$2+L291*$L$2+M291*$M$2+N291*$N$2+O291*$O$2+P291*$P$2+Q291*$Q$2+R291*$R$2+S291*$S$2+U291*$U$2+T291*$T$76</f>
        <v>36</v>
      </c>
    </row>
    <row r="292" spans="1:26" ht="12.75">
      <c r="A292" s="116">
        <v>2</v>
      </c>
      <c r="B292" s="356"/>
      <c r="C292" s="105"/>
      <c r="D292" s="54" t="s">
        <v>35</v>
      </c>
      <c r="E292" s="50"/>
      <c r="F292" s="47"/>
      <c r="G292" s="274"/>
      <c r="H292" s="47"/>
      <c r="I292" s="47"/>
      <c r="J292" s="47"/>
      <c r="K292" s="47"/>
      <c r="L292" s="47"/>
      <c r="M292" s="233"/>
      <c r="N292" s="47"/>
      <c r="O292" s="47"/>
      <c r="P292" s="47"/>
      <c r="Q292" s="47"/>
      <c r="R292" s="274"/>
      <c r="S292" s="47"/>
      <c r="T292" s="47"/>
      <c r="U292" s="274"/>
      <c r="V292" s="93">
        <f>F292*$F$2+G292*$G$2+H292*$H$2+I292*$I$2+J292*$J$2+K292*$K$2+L292*$L$2+M292*$M$2+N292*$N$2+O292*$O$2+P292*$P$2+Q292*$Q$2+R292*$R$2+S292*$S$2+U292*$U$2+T292*$T$76</f>
        <v>0</v>
      </c>
    </row>
    <row r="293" spans="1:26" ht="12.75">
      <c r="A293" s="116">
        <v>2</v>
      </c>
      <c r="B293" s="356"/>
      <c r="C293" s="53">
        <f>E290+E291+E292+E293</f>
        <v>318</v>
      </c>
      <c r="D293" s="55" t="s">
        <v>36</v>
      </c>
      <c r="E293" s="56">
        <v>282</v>
      </c>
      <c r="F293" s="46"/>
      <c r="G293" s="271"/>
      <c r="H293" s="46"/>
      <c r="I293" s="46"/>
      <c r="J293" s="46"/>
      <c r="K293" s="46"/>
      <c r="L293" s="46"/>
      <c r="M293" s="233"/>
      <c r="N293" s="46"/>
      <c r="O293" s="46"/>
      <c r="P293" s="46"/>
      <c r="Q293" s="46"/>
      <c r="R293" s="271">
        <v>1</v>
      </c>
      <c r="S293" s="46"/>
      <c r="T293" s="46">
        <v>1</v>
      </c>
      <c r="U293" s="271">
        <v>1</v>
      </c>
      <c r="V293" s="93">
        <f>F293*$F$2+G293*$G$2+H293*$H$2+I293*$I$2+J293*$J$2+K293*$K$2+L293*$L$2+M293*$M$2+N293*$N$2+O293*$O$2+P293*$P$2+Q293*$Q$2+R293*$R$2+S293*$S$2+U293*$U$2+T293*$T$76</f>
        <v>280</v>
      </c>
    </row>
    <row r="294" spans="1:26" ht="14.25" customHeight="1">
      <c r="A294" s="116">
        <v>2</v>
      </c>
      <c r="B294" s="259"/>
      <c r="C294" s="63"/>
      <c r="D294" s="64"/>
      <c r="E294" s="65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95"/>
    </row>
    <row r="295" spans="1:26">
      <c r="A295" s="116">
        <v>2</v>
      </c>
      <c r="B295" s="258"/>
      <c r="C295" s="112"/>
      <c r="D295" s="68"/>
      <c r="E295" s="69"/>
      <c r="F295" s="87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99"/>
    </row>
    <row r="296" spans="1:26">
      <c r="A296" s="116">
        <v>2</v>
      </c>
      <c r="B296" s="258"/>
      <c r="C296" s="176"/>
      <c r="D296" s="67"/>
      <c r="E296" s="69"/>
      <c r="F296" s="87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99"/>
    </row>
    <row r="297" spans="1:26" ht="12.75">
      <c r="A297" s="116">
        <v>2</v>
      </c>
      <c r="B297" s="354"/>
      <c r="C297" s="351" t="s">
        <v>14</v>
      </c>
      <c r="D297" s="351" t="s">
        <v>15</v>
      </c>
      <c r="E297" s="352" t="s">
        <v>16</v>
      </c>
      <c r="F297" s="83" t="s">
        <v>17</v>
      </c>
      <c r="G297" s="83" t="s">
        <v>18</v>
      </c>
      <c r="H297" s="83" t="s">
        <v>19</v>
      </c>
      <c r="I297" s="83" t="s">
        <v>20</v>
      </c>
      <c r="J297" s="83" t="s">
        <v>21</v>
      </c>
      <c r="K297" s="83" t="s">
        <v>22</v>
      </c>
      <c r="L297" s="83" t="s">
        <v>23</v>
      </c>
      <c r="M297" s="83" t="s">
        <v>24</v>
      </c>
      <c r="N297" s="83" t="s">
        <v>25</v>
      </c>
      <c r="O297" s="83" t="s">
        <v>26</v>
      </c>
      <c r="P297" s="83" t="s">
        <v>27</v>
      </c>
      <c r="Q297" s="83" t="s">
        <v>28</v>
      </c>
      <c r="R297" s="83" t="s">
        <v>29</v>
      </c>
      <c r="S297" s="83" t="s">
        <v>30</v>
      </c>
      <c r="T297" s="83" t="s">
        <v>171</v>
      </c>
      <c r="U297" s="84" t="s">
        <v>31</v>
      </c>
      <c r="V297" s="85"/>
    </row>
    <row r="298" spans="1:26" ht="13.5" thickBot="1">
      <c r="A298" s="116">
        <v>2</v>
      </c>
      <c r="B298" s="354"/>
      <c r="C298" s="351"/>
      <c r="D298" s="351"/>
      <c r="E298" s="352"/>
      <c r="F298" s="83">
        <v>36</v>
      </c>
      <c r="G298" s="83">
        <v>20</v>
      </c>
      <c r="H298" s="83">
        <v>20</v>
      </c>
      <c r="I298" s="83">
        <v>50</v>
      </c>
      <c r="J298" s="83">
        <v>50</v>
      </c>
      <c r="K298" s="83">
        <v>50</v>
      </c>
      <c r="L298" s="83">
        <v>50</v>
      </c>
      <c r="M298" s="83">
        <v>36</v>
      </c>
      <c r="N298" s="83">
        <v>50</v>
      </c>
      <c r="O298" s="83">
        <v>50</v>
      </c>
      <c r="P298" s="83">
        <v>50</v>
      </c>
      <c r="Q298" s="83">
        <v>50</v>
      </c>
      <c r="R298" s="83">
        <v>65</v>
      </c>
      <c r="S298" s="83">
        <v>26</v>
      </c>
      <c r="T298" s="83">
        <v>150</v>
      </c>
      <c r="U298" s="83">
        <v>65</v>
      </c>
      <c r="V298" s="85">
        <f>SUM(F298:U298)</f>
        <v>818</v>
      </c>
    </row>
    <row r="299" spans="1:26" ht="15">
      <c r="A299" s="116">
        <v>2</v>
      </c>
      <c r="B299" s="355">
        <f>'2-ΠΡΟΓΡΑΜΜΑ'!C2+10</f>
        <v>42621</v>
      </c>
      <c r="C299" s="103" t="s">
        <v>32</v>
      </c>
      <c r="D299" s="52" t="s">
        <v>33</v>
      </c>
      <c r="E299" s="50"/>
      <c r="F299" s="47"/>
      <c r="G299" s="47"/>
      <c r="H299" s="47"/>
      <c r="I299" s="47"/>
      <c r="J299" s="47"/>
      <c r="K299" s="47"/>
      <c r="L299" s="47"/>
      <c r="M299" s="233"/>
      <c r="N299" s="47"/>
      <c r="O299" s="47"/>
      <c r="P299" s="47"/>
      <c r="Q299" s="47"/>
      <c r="R299" s="274"/>
      <c r="S299" s="47"/>
      <c r="T299" s="47"/>
      <c r="U299" s="274"/>
      <c r="V299" s="93">
        <f>F299*$F$2+G299*$G$2+H299*$H$2+I299*$I$2+J299*$J$2+K299*$K$2+L299*$L$2+M299*$M$2+N299*$N$2+O299*$O$2+P299*$P$2+Q299*$Q$2+R299*$R$2+S299*$S$2+U299*$U$2+T299*$T$113</f>
        <v>0</v>
      </c>
      <c r="Y299" s="159" t="s">
        <v>32</v>
      </c>
      <c r="Z299" s="160" t="str">
        <f>IF(F300=1,"Γ1,","")&amp;""&amp;IF(G300=1,"Γ2,","")&amp;""&amp;IF(H300=1,"Γ3,","")&amp;""&amp;IF(I300=1,"Γ4,","")&amp;""&amp;IF(J300=1,"Γ5,","")&amp;""&amp;IF(K300=1,"Γ6,","")&amp;""&amp;IF(L300=1,"Γ7,","")&amp;""&amp;IF(M300=1,"B1,","")&amp;""&amp;IF(N300=1,"B2,","")&amp;""&amp;IF(O300=1,"B3,","")&amp;""&amp;IF(P300=1,"B4,","")&amp;""&amp;IF(Q300=1,"ΦΧ,","")&amp;""&amp;IF(R300=1,"ΚΑΜ,","")&amp;""&amp;IF(S300=1,"ΣΧ,","")&amp;""&amp;IF(T300=1,"Κ28,","")&amp;""&amp;IF(U300=1,"ΣΕΥΠ,","")</f>
        <v>Γ4,</v>
      </c>
    </row>
    <row r="300" spans="1:26" ht="15">
      <c r="A300" s="116">
        <v>2</v>
      </c>
      <c r="B300" s="356"/>
      <c r="C300" s="104"/>
      <c r="D300" s="62" t="s">
        <v>34</v>
      </c>
      <c r="E300" s="222">
        <v>38</v>
      </c>
      <c r="F300" s="271"/>
      <c r="G300" s="271"/>
      <c r="H300" s="271"/>
      <c r="I300" s="271">
        <v>1</v>
      </c>
      <c r="J300" s="271"/>
      <c r="K300" s="46"/>
      <c r="L300" s="46"/>
      <c r="M300" s="233"/>
      <c r="N300" s="46"/>
      <c r="O300" s="46"/>
      <c r="P300" s="46"/>
      <c r="Q300" s="46"/>
      <c r="R300" s="271"/>
      <c r="S300" s="46"/>
      <c r="T300" s="46"/>
      <c r="U300" s="271"/>
      <c r="V300" s="93">
        <f>F300*$F$2+G300*$G$2+H300*$H$2+I300*$I$2+J300*$J$2+K300*$K$2+L300*$L$2+M300*$M$2+N300*$N$2+O300*$O$2+P300*$P$2+Q300*$Q$2+R300*$R$2+S300*$S$2+U300*$U$2+T300*$T$113</f>
        <v>50</v>
      </c>
      <c r="Y300" s="161" t="s">
        <v>37</v>
      </c>
      <c r="Z300" s="162" t="str">
        <f>IF(F305=1,"Γ1,","")&amp;""&amp;IF(G305=1,"Γ2,","")&amp;""&amp;IF(H305=1,"Γ3,","")&amp;""&amp;IF(I305=1,"Γ4,","")&amp;""&amp;IF(J305=1,"Γ5,","")&amp;""&amp;IF(K305=1,"Γ6,","")&amp;""&amp;IF(L305=1,"Γ7,","")&amp;""&amp;IF(M305=1,"B1,","")&amp;""&amp;IF(N305=1,"B2,","")&amp;""&amp;IF(O305=1,"B3,","")&amp;""&amp;IF(P305=1,"B4,","")&amp;""&amp;IF(Q305=1,"ΦΧ,","")&amp;""&amp;IF(R305=1,"ΚΑΜ,","")&amp;""&amp;IF(S305=1,"ΣΧ,","")&amp;""&amp;IF(T305=1,"Κ28,","")&amp;""&amp;IF(U305=1,"ΣΕΥΠ,","")</f>
        <v>B4,ΚΑΜ,</v>
      </c>
    </row>
    <row r="301" spans="1:26" ht="15">
      <c r="A301" s="116">
        <v>2</v>
      </c>
      <c r="B301" s="356"/>
      <c r="C301" s="105"/>
      <c r="D301" s="52" t="s">
        <v>35</v>
      </c>
      <c r="E301" s="50">
        <v>150</v>
      </c>
      <c r="F301" s="274"/>
      <c r="G301" s="274"/>
      <c r="H301" s="274"/>
      <c r="I301" s="274"/>
      <c r="J301" s="274"/>
      <c r="K301" s="47"/>
      <c r="L301" s="47"/>
      <c r="M301" s="233"/>
      <c r="N301" s="47">
        <v>1</v>
      </c>
      <c r="O301" s="47">
        <v>1</v>
      </c>
      <c r="P301" s="47">
        <v>1</v>
      </c>
      <c r="Q301" s="47"/>
      <c r="R301" s="274"/>
      <c r="S301" s="47"/>
      <c r="T301" s="47"/>
      <c r="U301" s="274"/>
      <c r="V301" s="93">
        <f>F301*$F$2+G301*$G$2+H301*$H$2+I301*$I$2+J301*$J$2+K301*$K$2+L301*$L$2+M301*$M$2+N301*$N$2+O301*$O$2+P301*$P$2+Q301*$Q$2+R301*$R$2+S301*$S$2+U301*$U$2+T301*$T$113</f>
        <v>150</v>
      </c>
      <c r="Y301" s="161" t="s">
        <v>39</v>
      </c>
      <c r="Z301" s="162" t="str">
        <f>IF(F314=1,"Γ1,","")&amp;""&amp;IF(G314=1,"Γ2,","")&amp;""&amp;IF(H314=1,"Γ3,","")&amp;""&amp;IF(I314=1,"Γ4,","")&amp;""&amp;IF(J314=1,"Γ5,","")&amp;""&amp;IF(K314=1,"Γ6,","")&amp;""&amp;IF(L314=1,"Γ7,","")&amp;""&amp;IF(M314=1,"B1,","")&amp;""&amp;IF(N314=1,"B2,","")&amp;""&amp;IF(O314=1,"B3,","")&amp;""&amp;IF(P314=1,"B4,","")&amp;""&amp;IF(Q314=1,"ΦΧ,","")&amp;""&amp;IF(R314=1,"ΚΑΜ,","")&amp;""&amp;IF(S314=1,"ΣΧ,","")&amp;""&amp;IF(T314=1,"Κ28,","")&amp;""&amp;IF(U314=1,"ΣΕΥΠ,","")</f>
        <v>Γ4,Γ5,Γ6,Γ7,ΚΑΜ,Κ28,</v>
      </c>
    </row>
    <row r="302" spans="1:26" ht="15">
      <c r="A302" s="116">
        <v>2</v>
      </c>
      <c r="B302" s="356"/>
      <c r="C302" s="53">
        <f>E299+E300+E301+E302</f>
        <v>228</v>
      </c>
      <c r="D302" s="62" t="s">
        <v>36</v>
      </c>
      <c r="E302" s="56">
        <v>40</v>
      </c>
      <c r="F302" s="271"/>
      <c r="G302" s="271"/>
      <c r="H302" s="271"/>
      <c r="I302" s="271"/>
      <c r="J302" s="271"/>
      <c r="K302" s="46"/>
      <c r="L302" s="46">
        <v>1</v>
      </c>
      <c r="M302" s="233"/>
      <c r="N302" s="46"/>
      <c r="O302" s="46"/>
      <c r="P302" s="46"/>
      <c r="Q302" s="46"/>
      <c r="R302" s="271"/>
      <c r="S302" s="46"/>
      <c r="T302" s="46"/>
      <c r="U302" s="271"/>
      <c r="V302" s="93">
        <f>F302*$F$2+G302*$G$2+H302*$H$2+I302*$I$2+J302*$J$2+K302*$K$2+L302*$L$2+M302*$M$2+N302*$N$2+O302*$O$2+P302*$P$2+Q302*$Q$2+R302*$R$2+S302*$S$2+U302*$U$2+T302*$T$113</f>
        <v>50</v>
      </c>
      <c r="Y302" s="161" t="s">
        <v>40</v>
      </c>
      <c r="Z302" s="162" t="str">
        <f>IF(F319=1,"Γ1,","")&amp;""&amp;IF(G319=1,"Γ2,","")&amp;""&amp;IF(H319=1,"Γ3,","")&amp;""&amp;IF(I319=1,"Γ4,","")&amp;""&amp;IF(J319=1,"Γ5,","")&amp;""&amp;IF(K319=1,"Γ6,","")&amp;""&amp;IF(L319=1,"Γ7,","")&amp;""&amp;IF(M319=1,"B1,","")&amp;""&amp;IF(N319=1,"B2,","")&amp;""&amp;IF(O319=1,"B3,","")&amp;""&amp;IF(P319=1,"B4,","")&amp;""&amp;IF(Q319=1,"ΦΧ,","")&amp;""&amp;IF(R319=1,"ΚΑΜ,","")&amp;""&amp;IF(S319=1,"ΣΧ,","")&amp;""&amp;IF(T319=1,"Κ28,","")&amp;""&amp;IF(U319=1,"ΣΕΥΠ,","")</f>
        <v>Γ4,Γ5,Γ6,Γ7,ΚΑΜ,Κ28,</v>
      </c>
    </row>
    <row r="303" spans="1:26" ht="15.75" thickBot="1">
      <c r="A303" s="116">
        <v>2</v>
      </c>
      <c r="B303" s="356"/>
      <c r="C303" s="57"/>
      <c r="D303" s="58"/>
      <c r="E303" s="59"/>
      <c r="F303" s="275"/>
      <c r="G303" s="275"/>
      <c r="H303" s="275"/>
      <c r="I303" s="275"/>
      <c r="J303" s="275"/>
      <c r="K303" s="86"/>
      <c r="L303" s="86"/>
      <c r="M303" s="86"/>
      <c r="N303" s="86"/>
      <c r="O303" s="86"/>
      <c r="P303" s="86"/>
      <c r="Q303" s="86"/>
      <c r="R303" s="275"/>
      <c r="S303" s="71"/>
      <c r="T303" s="71"/>
      <c r="U303" s="275"/>
      <c r="V303" s="93"/>
      <c r="Y303" s="163" t="s">
        <v>42</v>
      </c>
      <c r="Z303" s="164" t="str">
        <f>IF(F328=1,"Γ1,","")&amp;""&amp;IF(G328=1,"Γ2,","")&amp;""&amp;IF(H328=1,"Γ3,","")&amp;""&amp;IF(I328=1,"Γ4,","")&amp;""&amp;IF(J328=1,"Γ5,","")&amp;""&amp;IF(K328=1,"Γ6,","")&amp;""&amp;IF(L328=1,"Γ7,","")&amp;""&amp;IF(M328=1,"B1,","")&amp;""&amp;IF(N328=1,"B2,","")&amp;""&amp;IF(O328=1,"B3,","")&amp;""&amp;IF(P328=1,"B4,","")&amp;""&amp;IF(Q328=1,"ΦΧ,","")&amp;""&amp;IF(R328=1,"ΚΑΜ,","")&amp;""&amp;IF(S328=1,"ΣΧ,","")&amp;""&amp;IF(T328=1,"Κ28,","")&amp;""&amp;IF(U328=1,"ΣΕΥΠ,","")</f>
        <v/>
      </c>
    </row>
    <row r="304" spans="1:26" ht="12.75">
      <c r="A304" s="116">
        <v>2</v>
      </c>
      <c r="B304" s="356"/>
      <c r="C304" s="106" t="s">
        <v>37</v>
      </c>
      <c r="D304" s="54" t="s">
        <v>33</v>
      </c>
      <c r="E304" s="50">
        <v>130</v>
      </c>
      <c r="F304" s="274"/>
      <c r="G304" s="274"/>
      <c r="H304" s="274"/>
      <c r="I304" s="274"/>
      <c r="J304" s="274">
        <v>1</v>
      </c>
      <c r="K304" s="47">
        <v>1</v>
      </c>
      <c r="L304" s="47">
        <v>1</v>
      </c>
      <c r="M304" s="233"/>
      <c r="N304" s="47"/>
      <c r="O304" s="47"/>
      <c r="P304" s="47"/>
      <c r="Q304" s="47"/>
      <c r="R304" s="274"/>
      <c r="S304" s="47"/>
      <c r="T304" s="47"/>
      <c r="U304" s="274"/>
      <c r="V304" s="93">
        <f>F304*$F$2+G304*$G$2+H304*$H$2+I304*$I$2+J304*$J$2+K304*$K$2+L304*$L$2+M304*$M$2+N304*$N$2+O304*$O$2+P304*$P$2+Q304*$Q$2+R304*$R$2+S304*$S$2+U304*$U$2+T304*$T$113</f>
        <v>150</v>
      </c>
    </row>
    <row r="305" spans="1:23" ht="12.75">
      <c r="A305" s="116">
        <v>2</v>
      </c>
      <c r="B305" s="356"/>
      <c r="C305" s="107"/>
      <c r="D305" s="55" t="s">
        <v>34</v>
      </c>
      <c r="E305" s="220">
        <v>97</v>
      </c>
      <c r="F305" s="271"/>
      <c r="G305" s="271"/>
      <c r="H305" s="271"/>
      <c r="I305" s="271"/>
      <c r="J305" s="271"/>
      <c r="K305" s="46"/>
      <c r="L305" s="46"/>
      <c r="M305" s="233"/>
      <c r="N305" s="46"/>
      <c r="O305" s="46"/>
      <c r="P305" s="46">
        <v>1</v>
      </c>
      <c r="Q305" s="46"/>
      <c r="R305" s="271">
        <v>1</v>
      </c>
      <c r="S305" s="46"/>
      <c r="T305" s="46"/>
      <c r="U305" s="271"/>
      <c r="V305" s="93">
        <f t="shared" ref="V305:V311" si="13">F305*$F$2+G305*$G$2+H305*$H$2+I305*$I$2+J305*$J$2+K305*$K$2+L305*$L$2+M305*$M$2+N305*$N$2+O305*$O$2+P305*$P$2+Q305*$Q$2+R305*$R$2+S305*$S$2+U305*$U$2+T305*$T$113</f>
        <v>115</v>
      </c>
    </row>
    <row r="306" spans="1:23" ht="12.75">
      <c r="A306" s="116">
        <v>2</v>
      </c>
      <c r="B306" s="356"/>
      <c r="C306" s="107"/>
      <c r="D306" s="54" t="s">
        <v>35</v>
      </c>
      <c r="E306" s="50">
        <v>60</v>
      </c>
      <c r="F306" s="274"/>
      <c r="G306" s="274"/>
      <c r="H306" s="274"/>
      <c r="I306" s="274"/>
      <c r="J306" s="274"/>
      <c r="K306" s="47"/>
      <c r="L306" s="47"/>
      <c r="M306" s="233"/>
      <c r="N306" s="47"/>
      <c r="O306" s="47"/>
      <c r="P306" s="47"/>
      <c r="Q306" s="47"/>
      <c r="R306" s="274"/>
      <c r="S306" s="47"/>
      <c r="T306" s="47"/>
      <c r="U306" s="274">
        <v>1</v>
      </c>
      <c r="V306" s="93">
        <f t="shared" si="13"/>
        <v>65</v>
      </c>
      <c r="W306" s="24"/>
    </row>
    <row r="307" spans="1:23" ht="12.75">
      <c r="A307" s="116">
        <v>2</v>
      </c>
      <c r="B307" s="356"/>
      <c r="C307" s="101">
        <f>E304+E305+E306+E307+E308+E309+E310+E311</f>
        <v>417</v>
      </c>
      <c r="D307" s="55" t="s">
        <v>36</v>
      </c>
      <c r="E307" s="56">
        <v>130</v>
      </c>
      <c r="F307" s="271"/>
      <c r="G307" s="271"/>
      <c r="H307" s="271"/>
      <c r="I307" s="271"/>
      <c r="J307" s="271"/>
      <c r="K307" s="46"/>
      <c r="L307" s="46"/>
      <c r="M307" s="233"/>
      <c r="N307" s="46"/>
      <c r="O307" s="46"/>
      <c r="P307" s="46"/>
      <c r="Q307" s="46"/>
      <c r="R307" s="271"/>
      <c r="S307" s="46"/>
      <c r="T307" s="46">
        <v>1</v>
      </c>
      <c r="U307" s="271"/>
      <c r="V307" s="93">
        <f t="shared" si="13"/>
        <v>150</v>
      </c>
    </row>
    <row r="308" spans="1:23" ht="12.75" hidden="1">
      <c r="A308" s="116">
        <v>2</v>
      </c>
      <c r="B308" s="356"/>
      <c r="C308" s="106" t="s">
        <v>38</v>
      </c>
      <c r="D308" s="54" t="s">
        <v>33</v>
      </c>
      <c r="E308" s="50"/>
      <c r="F308" s="274"/>
      <c r="G308" s="274"/>
      <c r="H308" s="274"/>
      <c r="I308" s="274"/>
      <c r="J308" s="274"/>
      <c r="K308" s="47"/>
      <c r="L308" s="47"/>
      <c r="M308" s="47"/>
      <c r="N308" s="47"/>
      <c r="O308" s="47"/>
      <c r="P308" s="47"/>
      <c r="Q308" s="47"/>
      <c r="R308" s="274"/>
      <c r="S308" s="47"/>
      <c r="T308" s="47"/>
      <c r="U308" s="274"/>
      <c r="V308" s="93">
        <f t="shared" si="13"/>
        <v>0</v>
      </c>
    </row>
    <row r="309" spans="1:23" ht="12.75" hidden="1">
      <c r="A309" s="116">
        <v>2</v>
      </c>
      <c r="B309" s="356"/>
      <c r="C309" s="107"/>
      <c r="D309" s="55" t="s">
        <v>34</v>
      </c>
      <c r="E309" s="1"/>
      <c r="F309" s="271"/>
      <c r="G309" s="271"/>
      <c r="H309" s="271"/>
      <c r="I309" s="271"/>
      <c r="J309" s="271"/>
      <c r="K309" s="46"/>
      <c r="L309" s="46"/>
      <c r="M309" s="46"/>
      <c r="N309" s="46"/>
      <c r="O309" s="46"/>
      <c r="P309" s="46"/>
      <c r="Q309" s="46"/>
      <c r="R309" s="271"/>
      <c r="S309" s="46"/>
      <c r="T309" s="46"/>
      <c r="U309" s="271"/>
      <c r="V309" s="93">
        <f t="shared" si="13"/>
        <v>0</v>
      </c>
    </row>
    <row r="310" spans="1:23" ht="12.75" hidden="1">
      <c r="A310" s="116">
        <v>2</v>
      </c>
      <c r="B310" s="356"/>
      <c r="C310" s="114"/>
      <c r="D310" s="54" t="s">
        <v>35</v>
      </c>
      <c r="E310" s="50"/>
      <c r="F310" s="274"/>
      <c r="G310" s="274"/>
      <c r="H310" s="274"/>
      <c r="I310" s="274"/>
      <c r="J310" s="274"/>
      <c r="K310" s="47"/>
      <c r="L310" s="47"/>
      <c r="M310" s="47"/>
      <c r="N310" s="47"/>
      <c r="O310" s="47"/>
      <c r="P310" s="47"/>
      <c r="Q310" s="47"/>
      <c r="R310" s="274"/>
      <c r="S310" s="47"/>
      <c r="T310" s="47"/>
      <c r="U310" s="274"/>
      <c r="V310" s="93">
        <f t="shared" si="13"/>
        <v>0</v>
      </c>
    </row>
    <row r="311" spans="1:23" ht="12.75" hidden="1">
      <c r="A311" s="116">
        <v>2</v>
      </c>
      <c r="B311" s="356"/>
      <c r="C311" s="115"/>
      <c r="D311" s="55" t="s">
        <v>36</v>
      </c>
      <c r="E311" s="56"/>
      <c r="F311" s="271"/>
      <c r="G311" s="271"/>
      <c r="H311" s="271"/>
      <c r="I311" s="271"/>
      <c r="J311" s="271"/>
      <c r="K311" s="46"/>
      <c r="L311" s="46"/>
      <c r="M311" s="46"/>
      <c r="N311" s="46"/>
      <c r="O311" s="46"/>
      <c r="P311" s="46"/>
      <c r="Q311" s="46"/>
      <c r="R311" s="271"/>
      <c r="S311" s="46"/>
      <c r="T311" s="46"/>
      <c r="U311" s="271"/>
      <c r="V311" s="93">
        <f t="shared" si="13"/>
        <v>0</v>
      </c>
    </row>
    <row r="312" spans="1:23" ht="12.75">
      <c r="A312" s="116">
        <v>2</v>
      </c>
      <c r="B312" s="356"/>
      <c r="C312" s="57"/>
      <c r="D312" s="58"/>
      <c r="E312" s="59"/>
      <c r="F312" s="275"/>
      <c r="G312" s="275"/>
      <c r="H312" s="275"/>
      <c r="I312" s="275"/>
      <c r="J312" s="275"/>
      <c r="K312" s="86"/>
      <c r="L312" s="86"/>
      <c r="M312" s="86"/>
      <c r="N312" s="86"/>
      <c r="O312" s="86"/>
      <c r="P312" s="86"/>
      <c r="Q312" s="86"/>
      <c r="R312" s="275"/>
      <c r="S312" s="71"/>
      <c r="T312" s="71"/>
      <c r="U312" s="275"/>
      <c r="V312" s="93"/>
    </row>
    <row r="313" spans="1:23" ht="12.75">
      <c r="A313" s="116">
        <v>2</v>
      </c>
      <c r="B313" s="356"/>
      <c r="C313" s="103" t="s">
        <v>39</v>
      </c>
      <c r="D313" s="54" t="s">
        <v>33</v>
      </c>
      <c r="E313" s="50">
        <v>10</v>
      </c>
      <c r="F313" s="274">
        <v>1</v>
      </c>
      <c r="G313" s="274"/>
      <c r="H313" s="274"/>
      <c r="I313" s="274"/>
      <c r="J313" s="274"/>
      <c r="K313" s="47"/>
      <c r="L313" s="47"/>
      <c r="M313" s="233"/>
      <c r="N313" s="47"/>
      <c r="O313" s="47"/>
      <c r="P313" s="47"/>
      <c r="Q313" s="47"/>
      <c r="R313" s="274"/>
      <c r="S313" s="47"/>
      <c r="T313" s="47"/>
      <c r="U313" s="274"/>
      <c r="V313" s="93">
        <f>F313*$F$2+G313*$G$2+H313*$H$2+I313*$I$2+J313*$J$2+K313*$K$2+L313*$L$2+M313*$M$2+N313*$N$2+O313*$O$2+P313*$P$2+Q313*$Q$2+R313*$R$2+S313*$S$2+U313*$U$2+T313*$T$113</f>
        <v>36</v>
      </c>
    </row>
    <row r="314" spans="1:23" ht="12.75">
      <c r="A314" s="116">
        <v>2</v>
      </c>
      <c r="B314" s="356"/>
      <c r="C314" s="104"/>
      <c r="D314" s="55" t="s">
        <v>34</v>
      </c>
      <c r="E314" s="220">
        <v>384</v>
      </c>
      <c r="F314" s="271"/>
      <c r="G314" s="271"/>
      <c r="H314" s="271"/>
      <c r="I314" s="271">
        <v>1</v>
      </c>
      <c r="J314" s="271">
        <v>1</v>
      </c>
      <c r="K314" s="46">
        <v>1</v>
      </c>
      <c r="L314" s="46">
        <v>1</v>
      </c>
      <c r="M314" s="233"/>
      <c r="N314" s="46"/>
      <c r="O314" s="46"/>
      <c r="P314" s="46"/>
      <c r="Q314" s="46"/>
      <c r="R314" s="271">
        <v>1</v>
      </c>
      <c r="S314" s="46"/>
      <c r="T314" s="46">
        <v>1</v>
      </c>
      <c r="U314" s="271"/>
      <c r="V314" s="93">
        <f>F314*$F$2+G314*$G$2+H314*$H$2+I314*$I$2+J314*$J$2+K314*$K$2+L314*$L$2+M314*$M$2+N314*$N$2+O314*$O$2+P314*$P$2+Q314*$Q$2+R314*$R$2+S314*$S$2+U314*$U$2+T314*$T$113</f>
        <v>415</v>
      </c>
      <c r="W314" s="24"/>
    </row>
    <row r="315" spans="1:23" ht="12.75">
      <c r="A315" s="116">
        <v>2</v>
      </c>
      <c r="B315" s="356"/>
      <c r="C315" s="105"/>
      <c r="D315" s="54" t="s">
        <v>35</v>
      </c>
      <c r="E315" s="50"/>
      <c r="F315" s="274"/>
      <c r="G315" s="274"/>
      <c r="H315" s="274"/>
      <c r="I315" s="274"/>
      <c r="J315" s="274"/>
      <c r="K315" s="47"/>
      <c r="L315" s="47"/>
      <c r="M315" s="233"/>
      <c r="N315" s="47"/>
      <c r="O315" s="47"/>
      <c r="P315" s="47"/>
      <c r="Q315" s="47"/>
      <c r="R315" s="274"/>
      <c r="S315" s="47"/>
      <c r="T315" s="47"/>
      <c r="U315" s="274"/>
      <c r="V315" s="93">
        <f>F315*$F$2+G315*$G$2+H315*$H$2+I315*$I$2+J315*$J$2+K315*$K$2+L315*$L$2+M315*$M$2+N315*$N$2+O315*$O$2+P315*$P$2+Q315*$Q$2+R315*$R$2+S315*$S$2+U315*$U$2+T315*$T$113</f>
        <v>0</v>
      </c>
    </row>
    <row r="316" spans="1:23" ht="12.75">
      <c r="A316" s="116">
        <v>2</v>
      </c>
      <c r="B316" s="356"/>
      <c r="C316" s="53">
        <f>E313+E314+E315+E316</f>
        <v>458</v>
      </c>
      <c r="D316" s="55" t="s">
        <v>36</v>
      </c>
      <c r="E316" s="56">
        <v>64</v>
      </c>
      <c r="F316" s="271"/>
      <c r="G316" s="271"/>
      <c r="H316" s="271"/>
      <c r="I316" s="271"/>
      <c r="J316" s="271"/>
      <c r="K316" s="46"/>
      <c r="L316" s="46"/>
      <c r="M316" s="233"/>
      <c r="N316" s="46"/>
      <c r="O316" s="46"/>
      <c r="P316" s="46"/>
      <c r="Q316" s="46"/>
      <c r="R316" s="271"/>
      <c r="S316" s="46"/>
      <c r="T316" s="46"/>
      <c r="U316" s="271">
        <v>1</v>
      </c>
      <c r="V316" s="93">
        <f>F316*$F$2+G316*$G$2+H316*$H$2+I316*$I$2+J316*$J$2+K316*$K$2+L316*$L$2+M316*$M$2+N316*$N$2+O316*$O$2+P316*$P$2+Q316*$Q$2+R316*$R$2+S316*$S$2+U316*$U$2+T316*$T$113</f>
        <v>65</v>
      </c>
    </row>
    <row r="317" spans="1:23" ht="12.75">
      <c r="A317" s="116">
        <v>2</v>
      </c>
      <c r="B317" s="356"/>
      <c r="C317" s="57"/>
      <c r="D317" s="58"/>
      <c r="E317" s="59"/>
      <c r="F317" s="275"/>
      <c r="G317" s="275"/>
      <c r="H317" s="275"/>
      <c r="I317" s="275"/>
      <c r="J317" s="275"/>
      <c r="K317" s="86"/>
      <c r="L317" s="86"/>
      <c r="M317" s="86"/>
      <c r="N317" s="86"/>
      <c r="O317" s="86"/>
      <c r="P317" s="86"/>
      <c r="Q317" s="86"/>
      <c r="R317" s="275"/>
      <c r="S317" s="71"/>
      <c r="T317" s="71"/>
      <c r="U317" s="275"/>
      <c r="V317" s="93"/>
    </row>
    <row r="318" spans="1:23" ht="12.75">
      <c r="A318" s="116">
        <v>2</v>
      </c>
      <c r="B318" s="356"/>
      <c r="C318" s="106" t="s">
        <v>40</v>
      </c>
      <c r="D318" s="54" t="s">
        <v>33</v>
      </c>
      <c r="E318" s="50"/>
      <c r="F318" s="274"/>
      <c r="G318" s="274"/>
      <c r="H318" s="274"/>
      <c r="I318" s="274"/>
      <c r="J318" s="274"/>
      <c r="K318" s="47"/>
      <c r="L318" s="47"/>
      <c r="M318" s="233"/>
      <c r="N318" s="47"/>
      <c r="O318" s="47"/>
      <c r="P318" s="47"/>
      <c r="Q318" s="47"/>
      <c r="R318" s="274"/>
      <c r="S318" s="47"/>
      <c r="T318" s="47"/>
      <c r="U318" s="274"/>
      <c r="V318" s="93">
        <f>F318*$F$2+G318*$G$2+H318*$H$2+I318*$I$2+J318*$J$2+K318*$K$2+L318*$L$2+M318*$M$2+N318*$N$2+O318*$O$2+P318*$P$2+Q318*$Q$2+R318*$R$2+S318*$S$2+U318*$U$2+T318*$T$113</f>
        <v>0</v>
      </c>
    </row>
    <row r="319" spans="1:23" ht="12.75">
      <c r="A319" s="116">
        <v>2</v>
      </c>
      <c r="B319" s="356"/>
      <c r="C319" s="107"/>
      <c r="D319" s="55" t="s">
        <v>34</v>
      </c>
      <c r="E319" s="220">
        <v>399</v>
      </c>
      <c r="F319" s="271"/>
      <c r="G319" s="271"/>
      <c r="H319" s="271"/>
      <c r="I319" s="271">
        <v>1</v>
      </c>
      <c r="J319" s="271">
        <v>1</v>
      </c>
      <c r="K319" s="46">
        <v>1</v>
      </c>
      <c r="L319" s="46">
        <v>1</v>
      </c>
      <c r="M319" s="233"/>
      <c r="N319" s="46"/>
      <c r="O319" s="46"/>
      <c r="P319" s="46"/>
      <c r="Q319" s="46"/>
      <c r="R319" s="271">
        <v>1</v>
      </c>
      <c r="S319" s="46"/>
      <c r="T319" s="46">
        <v>1</v>
      </c>
      <c r="U319" s="271"/>
      <c r="V319" s="93">
        <f t="shared" ref="V319:V325" si="14">F319*$F$2+G319*$G$2+H319*$H$2+I319*$I$2+J319*$J$2+K319*$K$2+L319*$L$2+M319*$M$2+N319*$N$2+O319*$O$2+P319*$P$2+Q319*$Q$2+R319*$R$2+S319*$S$2+U319*$U$2+T319*$T$113</f>
        <v>415</v>
      </c>
    </row>
    <row r="320" spans="1:23" ht="12.75">
      <c r="A320" s="116">
        <v>2</v>
      </c>
      <c r="B320" s="356"/>
      <c r="C320" s="107"/>
      <c r="D320" s="54" t="s">
        <v>35</v>
      </c>
      <c r="E320" s="50"/>
      <c r="F320" s="274"/>
      <c r="G320" s="274"/>
      <c r="H320" s="274"/>
      <c r="I320" s="274"/>
      <c r="J320" s="274"/>
      <c r="K320" s="47"/>
      <c r="L320" s="47"/>
      <c r="M320" s="233"/>
      <c r="N320" s="47"/>
      <c r="O320" s="47"/>
      <c r="P320" s="47"/>
      <c r="Q320" s="47"/>
      <c r="R320" s="274"/>
      <c r="S320" s="47"/>
      <c r="T320" s="47"/>
      <c r="U320" s="274"/>
      <c r="V320" s="93">
        <f t="shared" si="14"/>
        <v>0</v>
      </c>
    </row>
    <row r="321" spans="1:26" ht="12.75">
      <c r="A321" s="116">
        <v>2</v>
      </c>
      <c r="B321" s="356"/>
      <c r="C321" s="101">
        <f>E318+E319+E320+E321+E322+E323+E324+E325</f>
        <v>399</v>
      </c>
      <c r="D321" s="55" t="s">
        <v>36</v>
      </c>
      <c r="E321" s="56"/>
      <c r="F321" s="271"/>
      <c r="G321" s="271"/>
      <c r="H321" s="271"/>
      <c r="I321" s="271"/>
      <c r="J321" s="271"/>
      <c r="K321" s="46"/>
      <c r="L321" s="46"/>
      <c r="M321" s="233"/>
      <c r="N321" s="46"/>
      <c r="O321" s="46"/>
      <c r="P321" s="46"/>
      <c r="Q321" s="46"/>
      <c r="R321" s="271"/>
      <c r="S321" s="46"/>
      <c r="T321" s="46"/>
      <c r="U321" s="271"/>
      <c r="V321" s="93">
        <f t="shared" si="14"/>
        <v>0</v>
      </c>
    </row>
    <row r="322" spans="1:26" ht="12.75" hidden="1">
      <c r="A322" s="116">
        <v>2</v>
      </c>
      <c r="B322" s="356"/>
      <c r="C322" s="106" t="s">
        <v>41</v>
      </c>
      <c r="D322" s="54" t="s">
        <v>33</v>
      </c>
      <c r="E322" s="50"/>
      <c r="F322" s="274"/>
      <c r="G322" s="274"/>
      <c r="H322" s="274"/>
      <c r="I322" s="274"/>
      <c r="J322" s="274"/>
      <c r="K322" s="47"/>
      <c r="L322" s="47"/>
      <c r="M322" s="47"/>
      <c r="N322" s="47"/>
      <c r="O322" s="47"/>
      <c r="P322" s="47"/>
      <c r="Q322" s="47"/>
      <c r="R322" s="274"/>
      <c r="S322" s="47"/>
      <c r="T322" s="47"/>
      <c r="U322" s="274"/>
      <c r="V322" s="93">
        <f t="shared" si="14"/>
        <v>0</v>
      </c>
    </row>
    <row r="323" spans="1:26" ht="12.75" hidden="1">
      <c r="A323" s="116">
        <v>2</v>
      </c>
      <c r="B323" s="356"/>
      <c r="C323" s="107"/>
      <c r="D323" s="55" t="s">
        <v>34</v>
      </c>
      <c r="E323" s="56"/>
      <c r="F323" s="271"/>
      <c r="G323" s="271"/>
      <c r="H323" s="271"/>
      <c r="I323" s="271"/>
      <c r="J323" s="271"/>
      <c r="K323" s="46"/>
      <c r="L323" s="46"/>
      <c r="M323" s="46"/>
      <c r="N323" s="46"/>
      <c r="O323" s="46"/>
      <c r="P323" s="46"/>
      <c r="Q323" s="46"/>
      <c r="R323" s="271"/>
      <c r="S323" s="46"/>
      <c r="T323" s="46"/>
      <c r="U323" s="271"/>
      <c r="V323" s="93">
        <f t="shared" si="14"/>
        <v>0</v>
      </c>
    </row>
    <row r="324" spans="1:26" ht="12.75" hidden="1">
      <c r="A324" s="116">
        <v>2</v>
      </c>
      <c r="B324" s="356"/>
      <c r="C324" s="114"/>
      <c r="D324" s="54" t="s">
        <v>35</v>
      </c>
      <c r="E324" s="50"/>
      <c r="F324" s="274"/>
      <c r="G324" s="274"/>
      <c r="H324" s="274"/>
      <c r="I324" s="274"/>
      <c r="J324" s="274"/>
      <c r="K324" s="47"/>
      <c r="L324" s="47"/>
      <c r="M324" s="47"/>
      <c r="N324" s="47"/>
      <c r="O324" s="47"/>
      <c r="P324" s="47"/>
      <c r="Q324" s="47"/>
      <c r="R324" s="274"/>
      <c r="S324" s="47"/>
      <c r="T324" s="47"/>
      <c r="U324" s="274"/>
      <c r="V324" s="93">
        <f t="shared" si="14"/>
        <v>0</v>
      </c>
    </row>
    <row r="325" spans="1:26" ht="12.75" hidden="1">
      <c r="A325" s="116">
        <v>2</v>
      </c>
      <c r="B325" s="356"/>
      <c r="C325" s="115"/>
      <c r="D325" s="55" t="s">
        <v>36</v>
      </c>
      <c r="E325" s="56"/>
      <c r="F325" s="271"/>
      <c r="G325" s="271"/>
      <c r="H325" s="271"/>
      <c r="I325" s="271"/>
      <c r="J325" s="271"/>
      <c r="K325" s="46"/>
      <c r="L325" s="46"/>
      <c r="M325" s="46"/>
      <c r="N325" s="46"/>
      <c r="O325" s="46"/>
      <c r="P325" s="46"/>
      <c r="Q325" s="46"/>
      <c r="R325" s="271"/>
      <c r="S325" s="46"/>
      <c r="T325" s="46"/>
      <c r="U325" s="271"/>
      <c r="V325" s="93">
        <f t="shared" si="14"/>
        <v>0</v>
      </c>
    </row>
    <row r="326" spans="1:26" ht="12.75">
      <c r="A326" s="116">
        <v>2</v>
      </c>
      <c r="B326" s="356"/>
      <c r="C326" s="57"/>
      <c r="D326" s="58"/>
      <c r="E326" s="59"/>
      <c r="F326" s="275"/>
      <c r="G326" s="275"/>
      <c r="H326" s="275"/>
      <c r="I326" s="275"/>
      <c r="J326" s="275"/>
      <c r="K326" s="86"/>
      <c r="L326" s="86"/>
      <c r="M326" s="86"/>
      <c r="N326" s="86"/>
      <c r="O326" s="86"/>
      <c r="P326" s="86"/>
      <c r="Q326" s="86"/>
      <c r="R326" s="275"/>
      <c r="S326" s="71"/>
      <c r="T326" s="71"/>
      <c r="U326" s="275"/>
      <c r="V326" s="93"/>
    </row>
    <row r="327" spans="1:26" ht="12.75">
      <c r="A327" s="116">
        <v>2</v>
      </c>
      <c r="B327" s="356"/>
      <c r="C327" s="103" t="s">
        <v>42</v>
      </c>
      <c r="D327" s="54" t="s">
        <v>33</v>
      </c>
      <c r="E327" s="50">
        <v>200</v>
      </c>
      <c r="F327" s="274"/>
      <c r="G327" s="274"/>
      <c r="H327" s="274"/>
      <c r="I327" s="274"/>
      <c r="J327" s="274"/>
      <c r="K327" s="47"/>
      <c r="L327" s="47"/>
      <c r="M327" s="233"/>
      <c r="N327" s="47"/>
      <c r="O327" s="47"/>
      <c r="P327" s="47"/>
      <c r="Q327" s="47"/>
      <c r="R327" s="274"/>
      <c r="S327" s="47"/>
      <c r="T327" s="47">
        <v>1</v>
      </c>
      <c r="U327" s="274"/>
      <c r="V327" s="93">
        <f>F327*$F$2+G327*$G$2+H327*$H$2+I327*$I$2+J327*$J$2+K327*$K$2+L327*$L$2+M327*$M$2+N327*$N$2+O327*$O$2+P327*$P$2+Q327*$Q$2+R327*$R$2+S327*$S$2+U327*$U$2+T327*$T$113</f>
        <v>150</v>
      </c>
    </row>
    <row r="328" spans="1:26" ht="12.75">
      <c r="A328" s="116">
        <v>2</v>
      </c>
      <c r="B328" s="356"/>
      <c r="C328" s="104"/>
      <c r="D328" s="55" t="s">
        <v>34</v>
      </c>
      <c r="E328" s="220"/>
      <c r="F328" s="271"/>
      <c r="G328" s="271"/>
      <c r="H328" s="271"/>
      <c r="I328" s="271"/>
      <c r="J328" s="271"/>
      <c r="K328" s="46"/>
      <c r="L328" s="46"/>
      <c r="M328" s="233"/>
      <c r="N328" s="46"/>
      <c r="O328" s="46"/>
      <c r="P328" s="46"/>
      <c r="Q328" s="46"/>
      <c r="R328" s="271"/>
      <c r="S328" s="46"/>
      <c r="T328" s="46"/>
      <c r="U328" s="271"/>
      <c r="V328" s="93">
        <f>F328*$F$2+G328*$G$2+H328*$H$2+I328*$I$2+J328*$J$2+K328*$K$2+L328*$L$2+M328*$M$2+N328*$N$2+O328*$O$2+P328*$P$2+Q328*$Q$2+R328*$R$2+S328*$S$2+U328*$U$2+T328*$T$113</f>
        <v>0</v>
      </c>
      <c r="W328" s="24"/>
    </row>
    <row r="329" spans="1:26" ht="12.75">
      <c r="A329" s="116">
        <v>2</v>
      </c>
      <c r="B329" s="356"/>
      <c r="C329" s="105"/>
      <c r="D329" s="54" t="s">
        <v>35</v>
      </c>
      <c r="E329" s="50"/>
      <c r="F329" s="47"/>
      <c r="G329" s="47"/>
      <c r="H329" s="47"/>
      <c r="I329" s="47"/>
      <c r="J329" s="47"/>
      <c r="K329" s="47"/>
      <c r="L329" s="47"/>
      <c r="M329" s="233"/>
      <c r="N329" s="47"/>
      <c r="O329" s="47"/>
      <c r="P329" s="47"/>
      <c r="Q329" s="47"/>
      <c r="R329" s="274"/>
      <c r="S329" s="47"/>
      <c r="T329" s="47"/>
      <c r="U329" s="274"/>
      <c r="V329" s="93">
        <f>F329*$F$2+G329*$G$2+H329*$H$2+I329*$I$2+J329*$J$2+K329*$K$2+L329*$L$2+M329*$M$2+N329*$N$2+O329*$O$2+P329*$P$2+Q329*$Q$2+R329*$R$2+S329*$S$2+U329*$U$2+T329*$T$113</f>
        <v>0</v>
      </c>
    </row>
    <row r="330" spans="1:26" ht="12.75">
      <c r="A330" s="116">
        <v>2</v>
      </c>
      <c r="B330" s="356"/>
      <c r="C330" s="53">
        <f>E327+E328+E329+E330</f>
        <v>200</v>
      </c>
      <c r="D330" s="55" t="s">
        <v>36</v>
      </c>
      <c r="E330" s="56"/>
      <c r="F330" s="46"/>
      <c r="G330" s="46"/>
      <c r="H330" s="46"/>
      <c r="I330" s="46"/>
      <c r="J330" s="46"/>
      <c r="K330" s="46"/>
      <c r="L330" s="46"/>
      <c r="M330" s="233"/>
      <c r="N330" s="46"/>
      <c r="O330" s="46"/>
      <c r="P330" s="46"/>
      <c r="Q330" s="46"/>
      <c r="R330" s="271"/>
      <c r="S330" s="46"/>
      <c r="T330" s="46"/>
      <c r="U330" s="271"/>
      <c r="V330" s="93">
        <f>F330*$F$2+G330*$G$2+H330*$H$2+I330*$I$2+J330*$J$2+K330*$K$2+L330*$L$2+M330*$M$2+N330*$N$2+O330*$O$2+P330*$P$2+Q330*$Q$2+R330*$R$2+S330*$S$2+U330*$U$2+T330*$T$113</f>
        <v>0</v>
      </c>
    </row>
    <row r="331" spans="1:26">
      <c r="A331" s="116">
        <v>2</v>
      </c>
      <c r="B331" s="257"/>
      <c r="C331" s="57"/>
      <c r="D331" s="58"/>
      <c r="E331" s="59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P331" s="86"/>
      <c r="Q331" s="86"/>
      <c r="R331" s="86"/>
      <c r="S331" s="86"/>
      <c r="T331" s="86"/>
      <c r="U331" s="86"/>
      <c r="V331" s="93"/>
    </row>
    <row r="332" spans="1:26">
      <c r="A332" s="116">
        <v>2</v>
      </c>
      <c r="B332" s="258"/>
      <c r="C332" s="112"/>
      <c r="D332" s="67"/>
      <c r="E332" s="69"/>
      <c r="F332" s="87"/>
      <c r="G332" s="87"/>
      <c r="H332" s="87"/>
      <c r="I332" s="87"/>
      <c r="J332" s="87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99"/>
    </row>
    <row r="333" spans="1:26">
      <c r="A333" s="116">
        <v>2</v>
      </c>
      <c r="B333" s="260"/>
      <c r="C333" s="177"/>
      <c r="D333" s="3"/>
      <c r="E333" s="4"/>
      <c r="F333" s="89"/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Q333" s="89"/>
      <c r="R333" s="89"/>
      <c r="S333" s="87"/>
      <c r="T333" s="87"/>
      <c r="U333" s="87"/>
      <c r="V333" s="99"/>
    </row>
    <row r="334" spans="1:26" ht="12.75">
      <c r="A334" s="116">
        <v>2</v>
      </c>
      <c r="B334" s="354"/>
      <c r="C334" s="351" t="s">
        <v>14</v>
      </c>
      <c r="D334" s="351" t="s">
        <v>15</v>
      </c>
      <c r="E334" s="352" t="s">
        <v>16</v>
      </c>
      <c r="F334" s="83" t="s">
        <v>17</v>
      </c>
      <c r="G334" s="83" t="s">
        <v>18</v>
      </c>
      <c r="H334" s="83" t="s">
        <v>19</v>
      </c>
      <c r="I334" s="83" t="s">
        <v>20</v>
      </c>
      <c r="J334" s="83" t="s">
        <v>21</v>
      </c>
      <c r="K334" s="83" t="s">
        <v>22</v>
      </c>
      <c r="L334" s="83" t="s">
        <v>23</v>
      </c>
      <c r="M334" s="83" t="s">
        <v>24</v>
      </c>
      <c r="N334" s="83" t="s">
        <v>25</v>
      </c>
      <c r="O334" s="83" t="s">
        <v>26</v>
      </c>
      <c r="P334" s="83" t="s">
        <v>27</v>
      </c>
      <c r="Q334" s="83" t="s">
        <v>28</v>
      </c>
      <c r="R334" s="83" t="s">
        <v>29</v>
      </c>
      <c r="S334" s="83" t="s">
        <v>30</v>
      </c>
      <c r="T334" s="83" t="s">
        <v>171</v>
      </c>
      <c r="U334" s="84" t="s">
        <v>31</v>
      </c>
      <c r="V334" s="85"/>
    </row>
    <row r="335" spans="1:26" ht="13.5" thickBot="1">
      <c r="A335" s="116">
        <v>2</v>
      </c>
      <c r="B335" s="354"/>
      <c r="C335" s="351"/>
      <c r="D335" s="351"/>
      <c r="E335" s="352"/>
      <c r="F335" s="83">
        <v>36</v>
      </c>
      <c r="G335" s="83">
        <v>20</v>
      </c>
      <c r="H335" s="83">
        <v>20</v>
      </c>
      <c r="I335" s="83">
        <v>50</v>
      </c>
      <c r="J335" s="83">
        <v>50</v>
      </c>
      <c r="K335" s="83">
        <v>50</v>
      </c>
      <c r="L335" s="83">
        <v>50</v>
      </c>
      <c r="M335" s="83">
        <v>36</v>
      </c>
      <c r="N335" s="83">
        <v>50</v>
      </c>
      <c r="O335" s="83">
        <v>50</v>
      </c>
      <c r="P335" s="83">
        <v>50</v>
      </c>
      <c r="Q335" s="83">
        <v>50</v>
      </c>
      <c r="R335" s="83">
        <v>65</v>
      </c>
      <c r="S335" s="83">
        <v>26</v>
      </c>
      <c r="T335" s="83">
        <v>150</v>
      </c>
      <c r="U335" s="83">
        <v>65</v>
      </c>
      <c r="V335" s="85">
        <f>SUM(F335:U335)</f>
        <v>818</v>
      </c>
    </row>
    <row r="336" spans="1:26" ht="15">
      <c r="A336" s="116">
        <v>2</v>
      </c>
      <c r="B336" s="357">
        <f>'2-ΠΡΟΓΡΑΜΜΑ'!C2+11</f>
        <v>42622</v>
      </c>
      <c r="C336" s="103" t="s">
        <v>32</v>
      </c>
      <c r="D336" s="54" t="s">
        <v>33</v>
      </c>
      <c r="E336" s="50"/>
      <c r="F336" s="47"/>
      <c r="G336" s="47"/>
      <c r="H336" s="47"/>
      <c r="I336" s="47"/>
      <c r="J336" s="47"/>
      <c r="K336" s="47"/>
      <c r="L336" s="47"/>
      <c r="M336" s="233"/>
      <c r="N336" s="47"/>
      <c r="O336" s="47"/>
      <c r="P336" s="47"/>
      <c r="Q336" s="47"/>
      <c r="R336" s="274"/>
      <c r="S336" s="47"/>
      <c r="T336" s="47"/>
      <c r="U336" s="274"/>
      <c r="V336" s="93">
        <f>F336*$F$2+G336*$G$2+H336*$H$2+I336*$I$2+J336*$J$2+K336*$K$2+L336*$L$2+M336*$M$2+N336*$N$2+O336*$O$2+P336*$P$2+Q336*$Q$2+R336*$R$2+S336*$S$2+U336*$U$2+T336*$T$150</f>
        <v>0</v>
      </c>
      <c r="Y336" s="159" t="s">
        <v>32</v>
      </c>
      <c r="Z336" s="160" t="str">
        <f>IF(F337=1,"Γ1,","")&amp;""&amp;IF(G337=1,"Γ2,","")&amp;""&amp;IF(H337=1,"Γ3,","")&amp;""&amp;IF(I337=1,"Γ4,","")&amp;""&amp;IF(J337=1,"Γ5,","")&amp;""&amp;IF(K337=1,"Γ6,","")&amp;""&amp;IF(L337=1,"Γ7,","")&amp;""&amp;IF(M337=1,"B1,","")&amp;""&amp;IF(N337=1,"B2,","")&amp;""&amp;IF(O337=1,"B3,","")&amp;""&amp;IF(P337=1,"B4,","")&amp;""&amp;IF(Q337=1,"ΦΧ,","")&amp;""&amp;IF(R337=1,"ΚΑΜ,","")&amp;""&amp;IF(S337=1,"ΣΧ,","")&amp;""&amp;IF(T337=1,"Κ28,","")&amp;""&amp;IF(U337=1,"ΣΕΥΠ,","")</f>
        <v/>
      </c>
    </row>
    <row r="337" spans="1:26" ht="15">
      <c r="A337" s="116">
        <v>2</v>
      </c>
      <c r="B337" s="358"/>
      <c r="C337" s="104"/>
      <c r="D337" s="55" t="s">
        <v>34</v>
      </c>
      <c r="E337" s="218">
        <v>39</v>
      </c>
      <c r="F337" s="271"/>
      <c r="G337" s="271"/>
      <c r="H337" s="271"/>
      <c r="I337" s="271"/>
      <c r="J337" s="271"/>
      <c r="K337" s="46"/>
      <c r="L337" s="46"/>
      <c r="M337" s="233"/>
      <c r="N337" s="46"/>
      <c r="O337" s="46"/>
      <c r="P337" s="46"/>
      <c r="Q337" s="46"/>
      <c r="R337" s="271"/>
      <c r="S337" s="46"/>
      <c r="T337" s="46"/>
      <c r="U337" s="271"/>
      <c r="V337" s="93">
        <f>F337*$F$2+G337*$G$2+H337*$H$2+I337*$I$2+J337*$J$2+K337*$K$2+L337*$L$2+M337*$M$2+N337*$N$2+O337*$O$2+P337*$P$2+Q337*$Q$2+R337*$R$2+S337*$S$2+U337*$U$2+T337*$T$150</f>
        <v>0</v>
      </c>
      <c r="Y337" s="161" t="s">
        <v>37</v>
      </c>
      <c r="Z337" s="162" t="str">
        <f>IF(F342=1,"Γ1,","")&amp;""&amp;IF(G342=1,"Γ2,","")&amp;""&amp;IF(H342=1,"Γ3,","")&amp;""&amp;IF(I342=1,"Γ4,","")&amp;""&amp;IF(J342=1,"Γ5,","")&amp;""&amp;IF(K342=1,"Γ6,","")&amp;""&amp;IF(L342=1,"Γ7,","")&amp;""&amp;IF(M342=1,"B1,","")&amp;""&amp;IF(N342=1,"B2,","")&amp;""&amp;IF(O342=1,"B3,","")&amp;""&amp;IF(P342=1,"B4,","")&amp;""&amp;IF(Q342=1,"ΦΧ,","")&amp;""&amp;IF(R342=1,"ΚΑΜ,","")&amp;""&amp;IF(S342=1,"ΣΧ,","")&amp;""&amp;IF(T342=1,"Κ28,","")&amp;""&amp;IF(U342=1,"ΣΕΥΠ,","")</f>
        <v>Γ1,Γ4,Γ5,Γ6,Γ7,ΚΑΜ,ΣΕΥΠ,</v>
      </c>
    </row>
    <row r="338" spans="1:26" ht="15">
      <c r="A338" s="116">
        <v>2</v>
      </c>
      <c r="B338" s="358"/>
      <c r="C338" s="105"/>
      <c r="D338" s="54" t="s">
        <v>35</v>
      </c>
      <c r="E338" s="50">
        <v>150</v>
      </c>
      <c r="F338" s="274"/>
      <c r="G338" s="274"/>
      <c r="H338" s="274"/>
      <c r="I338" s="274"/>
      <c r="J338" s="274"/>
      <c r="K338" s="47"/>
      <c r="L338" s="47"/>
      <c r="M338" s="233"/>
      <c r="N338" s="47"/>
      <c r="O338" s="47"/>
      <c r="P338" s="47"/>
      <c r="Q338" s="47"/>
      <c r="R338" s="274"/>
      <c r="S338" s="47"/>
      <c r="T338" s="47">
        <v>1</v>
      </c>
      <c r="U338" s="274"/>
      <c r="V338" s="93">
        <f>F338*$F$2+G338*$G$2+H338*$H$2+I338*$I$2+J338*$J$2+K338*$K$2+L338*$L$2+M338*$M$2+N338*$N$2+O338*$O$2+P338*$P$2+Q338*$Q$2+R338*$R$2+S338*$S$2+U338*$U$2+T338*$T$150</f>
        <v>150</v>
      </c>
      <c r="Y338" s="161" t="s">
        <v>39</v>
      </c>
      <c r="Z338" s="162" t="str">
        <f>IF(F351=1,"Γ1,","")&amp;""&amp;IF(G351=1,"Γ2,","")&amp;""&amp;IF(H351=1,"Γ3,","")&amp;""&amp;IF(I351=1,"Γ4,","")&amp;""&amp;IF(J351=1,"Γ5,","")&amp;""&amp;IF(K351=1,"Γ6,","")&amp;""&amp;IF(L351=1,"Γ7,","")&amp;""&amp;IF(M351=1,"B1,","")&amp;""&amp;IF(N351=1,"B2,","")&amp;""&amp;IF(O351=1,"B3,","")&amp;""&amp;IF(P351=1,"B4,","")&amp;""&amp;IF(Q351=1,"ΦΧ,","")&amp;""&amp;IF(R351=1,"ΚΑΜ,","")&amp;""&amp;IF(S351=1,"ΣΧ,","")&amp;""&amp;IF(T351=1,"Κ28,","")&amp;""&amp;IF(U351=1,"ΣΕΥΠ,","")</f>
        <v>Γ4,Γ5,Γ6,Γ7,ΚΑΜ,ΣΕΥΠ,</v>
      </c>
    </row>
    <row r="339" spans="1:26" ht="15">
      <c r="A339" s="116">
        <v>2</v>
      </c>
      <c r="B339" s="358"/>
      <c r="C339" s="53">
        <f>E336+E337+E338+E339</f>
        <v>189</v>
      </c>
      <c r="D339" s="55" t="s">
        <v>36</v>
      </c>
      <c r="E339" s="56"/>
      <c r="F339" s="271"/>
      <c r="G339" s="271"/>
      <c r="H339" s="271"/>
      <c r="I339" s="271"/>
      <c r="J339" s="271"/>
      <c r="K339" s="46"/>
      <c r="L339" s="46"/>
      <c r="M339" s="233"/>
      <c r="N339" s="46"/>
      <c r="O339" s="46"/>
      <c r="P339" s="46"/>
      <c r="Q339" s="46"/>
      <c r="R339" s="271"/>
      <c r="S339" s="46"/>
      <c r="T339" s="46"/>
      <c r="U339" s="271"/>
      <c r="V339" s="93">
        <f>F339*$F$2+G339*$G$2+H339*$H$2+I339*$I$2+J339*$J$2+K339*$K$2+L339*$L$2+M339*$M$2+N339*$N$2+O339*$O$2+P339*$P$2+Q339*$Q$2+R339*$R$2+S339*$S$2+U339*$U$2+T339*$T$150</f>
        <v>0</v>
      </c>
      <c r="Y339" s="161" t="s">
        <v>40</v>
      </c>
      <c r="Z339" s="162" t="str">
        <f>IF(F356=1,"Γ1,","")&amp;""&amp;IF(G356=1,"Γ2,","")&amp;""&amp;IF(H356=1,"Γ3,","")&amp;""&amp;IF(I356=1,"Γ4,","")&amp;""&amp;IF(J356=1,"Γ5,","")&amp;""&amp;IF(K356=1,"Γ6,","")&amp;""&amp;IF(L356=1,"Γ7,","")&amp;""&amp;IF(M356=1,"B1,","")&amp;""&amp;IF(N356=1,"B2,","")&amp;""&amp;IF(O356=1,"B3,","")&amp;""&amp;IF(P356=1,"B4,","")&amp;""&amp;IF(Q356=1,"ΦΧ,","")&amp;""&amp;IF(R356=1,"ΚΑΜ,","")&amp;""&amp;IF(S356=1,"ΣΧ,","")&amp;""&amp;IF(T356=1,"Κ28,","")&amp;""&amp;IF(U356=1,"ΣΕΥΠ,","")</f>
        <v>ΚΑΜ,</v>
      </c>
    </row>
    <row r="340" spans="1:26" ht="15.75" thickBot="1">
      <c r="A340" s="116">
        <v>2</v>
      </c>
      <c r="B340" s="358"/>
      <c r="C340" s="57"/>
      <c r="D340" s="58"/>
      <c r="E340" s="59"/>
      <c r="F340" s="275"/>
      <c r="G340" s="275"/>
      <c r="H340" s="275"/>
      <c r="I340" s="275"/>
      <c r="J340" s="275"/>
      <c r="K340" s="86"/>
      <c r="L340" s="86"/>
      <c r="M340" s="86"/>
      <c r="N340" s="86"/>
      <c r="O340" s="86"/>
      <c r="P340" s="86"/>
      <c r="Q340" s="86"/>
      <c r="R340" s="275"/>
      <c r="S340" s="71"/>
      <c r="T340" s="71"/>
      <c r="U340" s="275"/>
      <c r="V340" s="93"/>
      <c r="Y340" s="163" t="s">
        <v>42</v>
      </c>
      <c r="Z340" s="164" t="str">
        <f>IF(F365=1,"Γ1,","")&amp;""&amp;IF(G365=1,"Γ2,","")&amp;""&amp;IF(H365=1,"Γ3,","")&amp;""&amp;IF(I365=1,"Γ4,","")&amp;""&amp;IF(J365=1,"Γ5,","")&amp;""&amp;IF(K365=1,"Γ6,","")&amp;""&amp;IF(L365=1,"Γ7,","")&amp;""&amp;IF(M365=1,"B1,","")&amp;""&amp;IF(N365=1,"B2,","")&amp;""&amp;IF(O365=1,"B3,","")&amp;""&amp;IF(P365=1,"B4,","")&amp;""&amp;IF(Q365=1,"ΦΧ,","")&amp;""&amp;IF(R365=1,"ΚΑΜ,","")&amp;""&amp;IF(S365=1,"ΣΧ,","")&amp;""&amp;IF(T365=1,"Κ28,","")&amp;""&amp;IF(U365=1,"ΣΕΥΠ,","")</f>
        <v/>
      </c>
    </row>
    <row r="341" spans="1:26" ht="12.75">
      <c r="A341" s="116">
        <v>2</v>
      </c>
      <c r="B341" s="358"/>
      <c r="C341" s="106" t="s">
        <v>37</v>
      </c>
      <c r="D341" s="54" t="s">
        <v>33</v>
      </c>
      <c r="E341" s="50">
        <v>130</v>
      </c>
      <c r="F341" s="274"/>
      <c r="G341" s="274"/>
      <c r="H341" s="274"/>
      <c r="I341" s="274"/>
      <c r="J341" s="274"/>
      <c r="K341" s="47"/>
      <c r="L341" s="47"/>
      <c r="M341" s="233"/>
      <c r="N341" s="47">
        <v>1</v>
      </c>
      <c r="O341" s="47">
        <v>1</v>
      </c>
      <c r="P341" s="47">
        <v>1</v>
      </c>
      <c r="Q341" s="47"/>
      <c r="R341" s="274"/>
      <c r="S341" s="47"/>
      <c r="T341" s="47"/>
      <c r="U341" s="274"/>
      <c r="V341" s="93">
        <f>F341*$F$2+G341*$G$2+H341*$H$2+I341*$I$2+J341*$J$2+K341*$K$2+L341*$L$2+M341*$M$2+N341*$N$2+O341*$O$2+P341*$P$2+Q341*$Q$2+R341*$R$2+S341*$S$2+U341*$U$2+T341*$T$150</f>
        <v>150</v>
      </c>
    </row>
    <row r="342" spans="1:26" ht="12.75">
      <c r="A342" s="116">
        <v>2</v>
      </c>
      <c r="B342" s="358"/>
      <c r="C342" s="107"/>
      <c r="D342" s="55" t="s">
        <v>34</v>
      </c>
      <c r="E342" s="220">
        <v>360</v>
      </c>
      <c r="F342" s="271">
        <v>1</v>
      </c>
      <c r="G342" s="271"/>
      <c r="H342" s="271"/>
      <c r="I342" s="271">
        <v>1</v>
      </c>
      <c r="J342" s="271">
        <v>1</v>
      </c>
      <c r="K342" s="46">
        <v>1</v>
      </c>
      <c r="L342" s="46">
        <v>1</v>
      </c>
      <c r="M342" s="233"/>
      <c r="N342" s="46"/>
      <c r="O342" s="46"/>
      <c r="P342" s="46"/>
      <c r="Q342" s="46"/>
      <c r="R342" s="271">
        <v>1</v>
      </c>
      <c r="S342" s="46"/>
      <c r="T342" s="46"/>
      <c r="U342" s="271">
        <v>1</v>
      </c>
      <c r="V342" s="93">
        <f t="shared" ref="V342:V348" si="15">F342*$F$2+G342*$G$2+H342*$H$2+I342*$I$2+J342*$J$2+K342*$K$2+L342*$L$2+M342*$M$2+N342*$N$2+O342*$O$2+P342*$P$2+Q342*$Q$2+R342*$R$2+S342*$S$2+U342*$U$2+T342*$T$150</f>
        <v>366</v>
      </c>
    </row>
    <row r="343" spans="1:26" ht="12.75">
      <c r="A343" s="116">
        <v>2</v>
      </c>
      <c r="B343" s="358"/>
      <c r="C343" s="107"/>
      <c r="D343" s="54" t="s">
        <v>35</v>
      </c>
      <c r="E343" s="61">
        <v>150</v>
      </c>
      <c r="F343" s="274"/>
      <c r="G343" s="274"/>
      <c r="H343" s="274"/>
      <c r="I343" s="274"/>
      <c r="J343" s="274"/>
      <c r="K343" s="47"/>
      <c r="L343" s="47"/>
      <c r="M343" s="233"/>
      <c r="N343" s="47"/>
      <c r="O343" s="47"/>
      <c r="P343" s="47"/>
      <c r="Q343" s="47"/>
      <c r="R343" s="274"/>
      <c r="S343" s="47"/>
      <c r="T343" s="47">
        <v>1</v>
      </c>
      <c r="U343" s="274"/>
      <c r="V343" s="93">
        <f t="shared" si="15"/>
        <v>150</v>
      </c>
    </row>
    <row r="344" spans="1:26" ht="12.75">
      <c r="A344" s="116">
        <v>2</v>
      </c>
      <c r="B344" s="358"/>
      <c r="C344" s="101">
        <f>E341+E342+E343+E344+E345+E346+E347+E348</f>
        <v>670</v>
      </c>
      <c r="D344" s="55" t="s">
        <v>36</v>
      </c>
      <c r="E344" s="56">
        <v>30</v>
      </c>
      <c r="F344" s="271"/>
      <c r="G344" s="271"/>
      <c r="H344" s="271"/>
      <c r="I344" s="271"/>
      <c r="J344" s="271"/>
      <c r="K344" s="46"/>
      <c r="L344" s="46"/>
      <c r="M344" s="233"/>
      <c r="N344" s="46"/>
      <c r="O344" s="46"/>
      <c r="P344" s="46"/>
      <c r="Q344" s="46">
        <v>1</v>
      </c>
      <c r="R344" s="271"/>
      <c r="S344" s="46"/>
      <c r="T344" s="46"/>
      <c r="U344" s="271"/>
      <c r="V344" s="93">
        <f t="shared" si="15"/>
        <v>50</v>
      </c>
    </row>
    <row r="345" spans="1:26" ht="12.75" hidden="1">
      <c r="A345" s="116">
        <v>2</v>
      </c>
      <c r="B345" s="358"/>
      <c r="C345" s="108" t="s">
        <v>38</v>
      </c>
      <c r="D345" s="54" t="s">
        <v>33</v>
      </c>
      <c r="E345" s="50"/>
      <c r="F345" s="274"/>
      <c r="G345" s="274"/>
      <c r="H345" s="274"/>
      <c r="I345" s="274"/>
      <c r="J345" s="274"/>
      <c r="K345" s="47"/>
      <c r="L345" s="47"/>
      <c r="M345" s="47"/>
      <c r="N345" s="47"/>
      <c r="O345" s="47"/>
      <c r="P345" s="47"/>
      <c r="Q345" s="47"/>
      <c r="R345" s="274"/>
      <c r="S345" s="47"/>
      <c r="T345" s="47"/>
      <c r="U345" s="274"/>
      <c r="V345" s="93">
        <f t="shared" si="15"/>
        <v>0</v>
      </c>
    </row>
    <row r="346" spans="1:26" ht="12.75" hidden="1">
      <c r="A346" s="116">
        <v>2</v>
      </c>
      <c r="B346" s="358"/>
      <c r="C346" s="109"/>
      <c r="D346" s="55" t="s">
        <v>34</v>
      </c>
      <c r="E346" s="56"/>
      <c r="F346" s="271"/>
      <c r="G346" s="271"/>
      <c r="H346" s="271"/>
      <c r="I346" s="271"/>
      <c r="J346" s="271"/>
      <c r="K346" s="46"/>
      <c r="L346" s="46"/>
      <c r="M346" s="46"/>
      <c r="N346" s="46"/>
      <c r="O346" s="46"/>
      <c r="P346" s="46"/>
      <c r="Q346" s="46"/>
      <c r="R346" s="271"/>
      <c r="S346" s="46"/>
      <c r="T346" s="46"/>
      <c r="U346" s="271"/>
      <c r="V346" s="93">
        <f t="shared" si="15"/>
        <v>0</v>
      </c>
    </row>
    <row r="347" spans="1:26" ht="12.75" hidden="1">
      <c r="A347" s="116">
        <v>2</v>
      </c>
      <c r="B347" s="358"/>
      <c r="C347" s="110"/>
      <c r="D347" s="54" t="s">
        <v>35</v>
      </c>
      <c r="E347" s="50"/>
      <c r="F347" s="274"/>
      <c r="G347" s="274"/>
      <c r="H347" s="274"/>
      <c r="I347" s="274"/>
      <c r="J347" s="274"/>
      <c r="K347" s="47"/>
      <c r="L347" s="47"/>
      <c r="M347" s="47"/>
      <c r="N347" s="47"/>
      <c r="O347" s="47"/>
      <c r="P347" s="47"/>
      <c r="Q347" s="47"/>
      <c r="R347" s="274"/>
      <c r="S347" s="47"/>
      <c r="T347" s="47"/>
      <c r="U347" s="274"/>
      <c r="V347" s="93">
        <f t="shared" si="15"/>
        <v>0</v>
      </c>
    </row>
    <row r="348" spans="1:26" ht="12.75" hidden="1">
      <c r="A348" s="116">
        <v>2</v>
      </c>
      <c r="B348" s="358"/>
      <c r="D348" s="55" t="s">
        <v>36</v>
      </c>
      <c r="E348" s="56"/>
      <c r="F348" s="271"/>
      <c r="G348" s="271"/>
      <c r="H348" s="271"/>
      <c r="I348" s="271"/>
      <c r="J348" s="271"/>
      <c r="K348" s="46"/>
      <c r="L348" s="46"/>
      <c r="M348" s="46"/>
      <c r="N348" s="46"/>
      <c r="O348" s="46"/>
      <c r="P348" s="46"/>
      <c r="Q348" s="46"/>
      <c r="R348" s="271"/>
      <c r="S348" s="46"/>
      <c r="T348" s="46"/>
      <c r="U348" s="271"/>
      <c r="V348" s="93">
        <f t="shared" si="15"/>
        <v>0</v>
      </c>
    </row>
    <row r="349" spans="1:26" ht="12.75">
      <c r="A349" s="116">
        <v>2</v>
      </c>
      <c r="B349" s="358"/>
      <c r="C349" s="57"/>
      <c r="D349" s="58"/>
      <c r="E349" s="59"/>
      <c r="F349" s="275"/>
      <c r="G349" s="275"/>
      <c r="H349" s="275"/>
      <c r="I349" s="275"/>
      <c r="J349" s="275"/>
      <c r="K349" s="86"/>
      <c r="L349" s="86"/>
      <c r="M349" s="86"/>
      <c r="N349" s="86"/>
      <c r="O349" s="86"/>
      <c r="P349" s="86"/>
      <c r="Q349" s="86"/>
      <c r="R349" s="275"/>
      <c r="S349" s="71"/>
      <c r="T349" s="71"/>
      <c r="U349" s="275"/>
      <c r="V349" s="93"/>
    </row>
    <row r="350" spans="1:26" ht="12.75">
      <c r="A350" s="116">
        <v>2</v>
      </c>
      <c r="B350" s="358"/>
      <c r="C350" s="103" t="s">
        <v>39</v>
      </c>
      <c r="D350" s="54" t="s">
        <v>33</v>
      </c>
      <c r="E350" s="50"/>
      <c r="F350" s="274"/>
      <c r="G350" s="274"/>
      <c r="H350" s="274"/>
      <c r="I350" s="274"/>
      <c r="J350" s="274"/>
      <c r="K350" s="47"/>
      <c r="L350" s="47"/>
      <c r="M350" s="233"/>
      <c r="N350" s="47"/>
      <c r="O350" s="47"/>
      <c r="P350" s="47"/>
      <c r="Q350" s="47"/>
      <c r="R350" s="274"/>
      <c r="S350" s="47"/>
      <c r="T350" s="47"/>
      <c r="U350" s="274"/>
      <c r="V350" s="93">
        <f>F350*$F$2+G350*$G$2+H350*$H$2+I350*$I$2+J350*$J$2+K350*$K$2+L350*$L$2+M350*$M$2+N350*$N$2+O350*$O$2+P350*$P$2+Q350*$Q$2+R350*$R$2+S350*$S$2+U350*$U$2+T350*$T$150</f>
        <v>0</v>
      </c>
    </row>
    <row r="351" spans="1:26" ht="12.75">
      <c r="A351" s="116">
        <v>2</v>
      </c>
      <c r="B351" s="358"/>
      <c r="C351" s="104"/>
      <c r="D351" s="55" t="s">
        <v>34</v>
      </c>
      <c r="E351" s="220">
        <v>293</v>
      </c>
      <c r="F351" s="271"/>
      <c r="G351" s="271"/>
      <c r="H351" s="271"/>
      <c r="I351" s="271">
        <v>1</v>
      </c>
      <c r="J351" s="271">
        <v>1</v>
      </c>
      <c r="K351" s="46">
        <v>1</v>
      </c>
      <c r="L351" s="46">
        <v>1</v>
      </c>
      <c r="M351" s="233"/>
      <c r="N351" s="46"/>
      <c r="O351" s="46"/>
      <c r="P351" s="46"/>
      <c r="Q351" s="46"/>
      <c r="R351" s="271">
        <v>1</v>
      </c>
      <c r="S351" s="46"/>
      <c r="T351" s="46"/>
      <c r="U351" s="271">
        <v>1</v>
      </c>
      <c r="V351" s="93">
        <f>F351*$F$2+G351*$G$2+H351*$H$2+I351*$I$2+J351*$J$2+K351*$K$2+L351*$L$2+M351*$M$2+N351*$N$2+O351*$O$2+P351*$P$2+Q351*$Q$2+R351*$R$2+S351*$S$2+U351*$U$2+T351*$T$150</f>
        <v>330</v>
      </c>
    </row>
    <row r="352" spans="1:26" ht="12.75">
      <c r="A352" s="116">
        <v>2</v>
      </c>
      <c r="B352" s="358"/>
      <c r="C352" s="105"/>
      <c r="D352" s="54" t="s">
        <v>35</v>
      </c>
      <c r="E352" s="50">
        <v>50</v>
      </c>
      <c r="F352" s="274"/>
      <c r="G352" s="274"/>
      <c r="H352" s="274"/>
      <c r="I352" s="274"/>
      <c r="J352" s="274"/>
      <c r="K352" s="47"/>
      <c r="L352" s="47"/>
      <c r="M352" s="233"/>
      <c r="N352" s="47">
        <v>1</v>
      </c>
      <c r="O352" s="47">
        <v>1</v>
      </c>
      <c r="P352" s="47"/>
      <c r="Q352" s="47"/>
      <c r="R352" s="274"/>
      <c r="S352" s="47"/>
      <c r="T352" s="47"/>
      <c r="U352" s="274"/>
      <c r="V352" s="93">
        <f>F352*$F$2+G352*$G$2+H352*$H$2+I352*$I$2+J352*$J$2+K352*$K$2+L352*$L$2+M352*$M$2+N352*$N$2+O352*$O$2+P352*$P$2+Q352*$Q$2+R352*$R$2+S352*$S$2+U352*$U$2+T352*$T$150</f>
        <v>100</v>
      </c>
    </row>
    <row r="353" spans="1:22" ht="12.75">
      <c r="A353" s="116">
        <v>2</v>
      </c>
      <c r="B353" s="358"/>
      <c r="C353" s="53">
        <f>E350+E351+E352+E353</f>
        <v>503</v>
      </c>
      <c r="D353" s="55" t="s">
        <v>36</v>
      </c>
      <c r="E353" s="56">
        <v>160</v>
      </c>
      <c r="F353" s="271"/>
      <c r="G353" s="271"/>
      <c r="H353" s="271"/>
      <c r="I353" s="271"/>
      <c r="J353" s="271"/>
      <c r="K353" s="46"/>
      <c r="L353" s="46"/>
      <c r="M353" s="233"/>
      <c r="N353" s="46"/>
      <c r="O353" s="46"/>
      <c r="P353" s="46">
        <v>1</v>
      </c>
      <c r="Q353" s="46"/>
      <c r="R353" s="271"/>
      <c r="S353" s="46"/>
      <c r="T353" s="46">
        <v>1</v>
      </c>
      <c r="U353" s="271"/>
      <c r="V353" s="93">
        <f>F353*$F$2+G353*$G$2+H353*$H$2+I353*$I$2+J353*$J$2+K353*$K$2+L353*$L$2+M353*$M$2+N353*$N$2+O353*$O$2+P353*$P$2+Q353*$Q$2+R353*$R$2+S353*$S$2+U353*$U$2+T353*$T$150</f>
        <v>200</v>
      </c>
    </row>
    <row r="354" spans="1:22" ht="12.75">
      <c r="A354" s="116">
        <v>2</v>
      </c>
      <c r="B354" s="358"/>
      <c r="C354" s="57"/>
      <c r="D354" s="58"/>
      <c r="E354" s="59"/>
      <c r="F354" s="275"/>
      <c r="G354" s="275"/>
      <c r="H354" s="275"/>
      <c r="I354" s="275"/>
      <c r="J354" s="275"/>
      <c r="K354" s="86"/>
      <c r="L354" s="86"/>
      <c r="M354" s="86"/>
      <c r="N354" s="86"/>
      <c r="O354" s="86"/>
      <c r="P354" s="86"/>
      <c r="Q354" s="86"/>
      <c r="R354" s="275"/>
      <c r="S354" s="71"/>
      <c r="T354" s="71"/>
      <c r="U354" s="275"/>
      <c r="V354" s="93"/>
    </row>
    <row r="355" spans="1:22" ht="12.75">
      <c r="A355" s="116">
        <v>2</v>
      </c>
      <c r="B355" s="358"/>
      <c r="C355" s="106" t="s">
        <v>40</v>
      </c>
      <c r="D355" s="54" t="s">
        <v>33</v>
      </c>
      <c r="E355" s="50"/>
      <c r="F355" s="274"/>
      <c r="G355" s="274"/>
      <c r="H355" s="274"/>
      <c r="I355" s="274"/>
      <c r="J355" s="274"/>
      <c r="K355" s="47"/>
      <c r="L355" s="47"/>
      <c r="M355" s="233"/>
      <c r="N355" s="47"/>
      <c r="O355" s="47"/>
      <c r="P355" s="47"/>
      <c r="Q355" s="47"/>
      <c r="R355" s="274"/>
      <c r="S355" s="47"/>
      <c r="T355" s="47"/>
      <c r="U355" s="274"/>
      <c r="V355" s="93">
        <f>F355*$F$2+G355*$G$2+H355*$H$2+I355*$I$2+J355*$J$2+K355*$K$2+L355*$L$2+M355*$M$2+N355*$N$2+O355*$O$2+P355*$P$2+Q355*$Q$2+R355*$R$2+S355*$S$2+U355*$U$2+T355*$T$150</f>
        <v>0</v>
      </c>
    </row>
    <row r="356" spans="1:22" ht="12.75">
      <c r="A356" s="116">
        <v>2</v>
      </c>
      <c r="B356" s="358"/>
      <c r="C356" s="107"/>
      <c r="D356" s="55" t="s">
        <v>34</v>
      </c>
      <c r="E356" s="220">
        <v>58</v>
      </c>
      <c r="F356" s="271"/>
      <c r="G356" s="271"/>
      <c r="H356" s="271"/>
      <c r="I356" s="271"/>
      <c r="J356" s="271"/>
      <c r="K356" s="46"/>
      <c r="L356" s="46"/>
      <c r="M356" s="233"/>
      <c r="N356" s="46"/>
      <c r="O356" s="46"/>
      <c r="P356" s="46"/>
      <c r="Q356" s="46"/>
      <c r="R356" s="271">
        <v>1</v>
      </c>
      <c r="S356" s="46"/>
      <c r="T356" s="46"/>
      <c r="U356" s="271"/>
      <c r="V356" s="93">
        <f t="shared" ref="V356:V362" si="16">F356*$F$2+G356*$G$2+H356*$H$2+I356*$I$2+J356*$J$2+K356*$K$2+L356*$L$2+M356*$M$2+N356*$N$2+O356*$O$2+P356*$P$2+Q356*$Q$2+R356*$R$2+S356*$S$2+U356*$U$2+T356*$T$150</f>
        <v>65</v>
      </c>
    </row>
    <row r="357" spans="1:22" ht="12.75">
      <c r="A357" s="116">
        <v>2</v>
      </c>
      <c r="B357" s="358"/>
      <c r="C357" s="107"/>
      <c r="D357" s="54" t="s">
        <v>35</v>
      </c>
      <c r="E357" s="50">
        <v>50</v>
      </c>
      <c r="F357" s="274"/>
      <c r="G357" s="274"/>
      <c r="H357" s="274"/>
      <c r="I357" s="274"/>
      <c r="J357" s="274"/>
      <c r="K357" s="47"/>
      <c r="L357" s="47"/>
      <c r="M357" s="233"/>
      <c r="N357" s="47"/>
      <c r="O357" s="47"/>
      <c r="P357" s="47">
        <v>1</v>
      </c>
      <c r="Q357" s="47"/>
      <c r="R357" s="274"/>
      <c r="S357" s="47"/>
      <c r="T357" s="47"/>
      <c r="U357" s="274"/>
      <c r="V357" s="93">
        <f t="shared" si="16"/>
        <v>50</v>
      </c>
    </row>
    <row r="358" spans="1:22" ht="12.75">
      <c r="A358" s="116">
        <v>2</v>
      </c>
      <c r="B358" s="358"/>
      <c r="C358" s="101">
        <f>E355+E356+E357+E358+E359+E360+E361+E362</f>
        <v>233</v>
      </c>
      <c r="D358" s="55" t="s">
        <v>36</v>
      </c>
      <c r="E358" s="56">
        <v>125</v>
      </c>
      <c r="F358" s="271"/>
      <c r="G358" s="271"/>
      <c r="H358" s="271"/>
      <c r="I358" s="271"/>
      <c r="J358" s="271"/>
      <c r="K358" s="46"/>
      <c r="L358" s="46"/>
      <c r="M358" s="233"/>
      <c r="N358" s="46"/>
      <c r="O358" s="46"/>
      <c r="P358" s="46"/>
      <c r="Q358" s="46"/>
      <c r="R358" s="271"/>
      <c r="S358" s="46"/>
      <c r="T358" s="46">
        <v>1</v>
      </c>
      <c r="U358" s="271"/>
      <c r="V358" s="93">
        <f t="shared" si="16"/>
        <v>150</v>
      </c>
    </row>
    <row r="359" spans="1:22" ht="12.75" hidden="1">
      <c r="A359" s="116">
        <v>2</v>
      </c>
      <c r="B359" s="358"/>
      <c r="C359" s="108" t="s">
        <v>41</v>
      </c>
      <c r="D359" s="54" t="s">
        <v>33</v>
      </c>
      <c r="E359" s="50"/>
      <c r="F359" s="274"/>
      <c r="G359" s="274"/>
      <c r="H359" s="274"/>
      <c r="I359" s="274"/>
      <c r="J359" s="274"/>
      <c r="K359" s="47"/>
      <c r="L359" s="47"/>
      <c r="M359" s="47"/>
      <c r="N359" s="47"/>
      <c r="O359" s="47"/>
      <c r="P359" s="47"/>
      <c r="Q359" s="47"/>
      <c r="R359" s="274"/>
      <c r="S359" s="47"/>
      <c r="T359" s="47"/>
      <c r="U359" s="274"/>
      <c r="V359" s="93">
        <f t="shared" si="16"/>
        <v>0</v>
      </c>
    </row>
    <row r="360" spans="1:22" ht="12.75" hidden="1">
      <c r="A360" s="116">
        <v>2</v>
      </c>
      <c r="B360" s="358"/>
      <c r="C360" s="109"/>
      <c r="D360" s="55" t="s">
        <v>34</v>
      </c>
      <c r="E360" s="56"/>
      <c r="F360" s="271"/>
      <c r="G360" s="271"/>
      <c r="H360" s="271"/>
      <c r="I360" s="271"/>
      <c r="J360" s="271"/>
      <c r="K360" s="46"/>
      <c r="L360" s="46"/>
      <c r="M360" s="46"/>
      <c r="N360" s="46"/>
      <c r="O360" s="46"/>
      <c r="P360" s="46"/>
      <c r="Q360" s="46"/>
      <c r="R360" s="271"/>
      <c r="S360" s="46"/>
      <c r="T360" s="46"/>
      <c r="U360" s="271"/>
      <c r="V360" s="93">
        <f t="shared" si="16"/>
        <v>0</v>
      </c>
    </row>
    <row r="361" spans="1:22" ht="12.75" hidden="1">
      <c r="A361" s="116">
        <v>2</v>
      </c>
      <c r="B361" s="358"/>
      <c r="C361" s="110"/>
      <c r="D361" s="54" t="s">
        <v>35</v>
      </c>
      <c r="E361" s="50"/>
      <c r="F361" s="274"/>
      <c r="G361" s="274"/>
      <c r="H361" s="274"/>
      <c r="I361" s="274"/>
      <c r="J361" s="274"/>
      <c r="K361" s="47"/>
      <c r="L361" s="47"/>
      <c r="M361" s="47"/>
      <c r="N361" s="47"/>
      <c r="O361" s="47"/>
      <c r="P361" s="47"/>
      <c r="Q361" s="47"/>
      <c r="R361" s="274"/>
      <c r="S361" s="47"/>
      <c r="T361" s="47"/>
      <c r="U361" s="274"/>
      <c r="V361" s="93">
        <f t="shared" si="16"/>
        <v>0</v>
      </c>
    </row>
    <row r="362" spans="1:22" ht="12.75" hidden="1">
      <c r="A362" s="116">
        <v>2</v>
      </c>
      <c r="B362" s="358"/>
      <c r="D362" s="55" t="s">
        <v>36</v>
      </c>
      <c r="E362" s="56"/>
      <c r="F362" s="271"/>
      <c r="G362" s="271"/>
      <c r="H362" s="271"/>
      <c r="I362" s="271"/>
      <c r="J362" s="271"/>
      <c r="K362" s="46"/>
      <c r="L362" s="46"/>
      <c r="M362" s="46"/>
      <c r="N362" s="46"/>
      <c r="O362" s="46"/>
      <c r="P362" s="46"/>
      <c r="Q362" s="46"/>
      <c r="R362" s="271"/>
      <c r="S362" s="46"/>
      <c r="T362" s="46"/>
      <c r="U362" s="271"/>
      <c r="V362" s="93">
        <f t="shared" si="16"/>
        <v>0</v>
      </c>
    </row>
    <row r="363" spans="1:22" ht="12.75">
      <c r="A363" s="116">
        <v>2</v>
      </c>
      <c r="B363" s="358"/>
      <c r="C363" s="57"/>
      <c r="D363" s="58"/>
      <c r="E363" s="59"/>
      <c r="F363" s="275"/>
      <c r="G363" s="275"/>
      <c r="H363" s="275"/>
      <c r="I363" s="275"/>
      <c r="J363" s="275"/>
      <c r="K363" s="86"/>
      <c r="L363" s="86"/>
      <c r="M363" s="86"/>
      <c r="N363" s="86"/>
      <c r="O363" s="86"/>
      <c r="P363" s="86"/>
      <c r="Q363" s="86"/>
      <c r="R363" s="275"/>
      <c r="S363" s="71"/>
      <c r="T363" s="71"/>
      <c r="U363" s="275"/>
      <c r="V363" s="93"/>
    </row>
    <row r="364" spans="1:22" ht="12.75">
      <c r="A364" s="116">
        <v>2</v>
      </c>
      <c r="B364" s="358"/>
      <c r="C364" s="103" t="s">
        <v>42</v>
      </c>
      <c r="D364" s="54" t="s">
        <v>33</v>
      </c>
      <c r="E364" s="50">
        <v>200</v>
      </c>
      <c r="F364" s="274"/>
      <c r="G364" s="274"/>
      <c r="H364" s="274"/>
      <c r="I364" s="274"/>
      <c r="J364" s="274"/>
      <c r="K364" s="47"/>
      <c r="L364" s="47"/>
      <c r="M364" s="233"/>
      <c r="N364" s="47"/>
      <c r="O364" s="47"/>
      <c r="P364" s="47"/>
      <c r="Q364" s="47"/>
      <c r="R364" s="274"/>
      <c r="S364" s="47"/>
      <c r="T364" s="47">
        <v>1</v>
      </c>
      <c r="U364" s="274"/>
      <c r="V364" s="93">
        <f>F364*$F$2+G364*$G$2+H364*$H$2+I364*$I$2+J364*$J$2+K364*$K$2+L364*$L$2+M364*$M$2+N364*$N$2+O364*$O$2+P364*$P$2+Q364*$Q$2+R364*$R$2+S364*$S$2+U364*$U$2+T364*$T$150</f>
        <v>150</v>
      </c>
    </row>
    <row r="365" spans="1:22" ht="12.75">
      <c r="A365" s="116">
        <v>2</v>
      </c>
      <c r="B365" s="358"/>
      <c r="C365" s="104"/>
      <c r="D365" s="55" t="s">
        <v>34</v>
      </c>
      <c r="E365" s="222"/>
      <c r="F365" s="271"/>
      <c r="G365" s="271"/>
      <c r="H365" s="271"/>
      <c r="I365" s="271"/>
      <c r="J365" s="271"/>
      <c r="K365" s="46"/>
      <c r="L365" s="46"/>
      <c r="M365" s="233"/>
      <c r="N365" s="46"/>
      <c r="O365" s="46"/>
      <c r="P365" s="46"/>
      <c r="Q365" s="46"/>
      <c r="R365" s="271"/>
      <c r="S365" s="46"/>
      <c r="T365" s="46"/>
      <c r="U365" s="271"/>
      <c r="V365" s="93">
        <f>F365*$F$2+G365*$G$2+H365*$H$2+I365*$I$2+J365*$J$2+K365*$K$2+L365*$L$2+M365*$M$2+N365*$N$2+O365*$O$2+P365*$P$2+Q365*$Q$2+R365*$R$2+S365*$S$2+U365*$U$2+T365*$T$150</f>
        <v>0</v>
      </c>
    </row>
    <row r="366" spans="1:22" ht="12.75">
      <c r="A366" s="116">
        <v>2</v>
      </c>
      <c r="B366" s="358"/>
      <c r="C366" s="105"/>
      <c r="D366" s="54" t="s">
        <v>35</v>
      </c>
      <c r="E366" s="50"/>
      <c r="F366" s="47"/>
      <c r="G366" s="274"/>
      <c r="H366" s="47"/>
      <c r="I366" s="47"/>
      <c r="J366" s="47"/>
      <c r="K366" s="47"/>
      <c r="L366" s="47"/>
      <c r="M366" s="233"/>
      <c r="N366" s="47"/>
      <c r="O366" s="47"/>
      <c r="P366" s="47"/>
      <c r="Q366" s="47"/>
      <c r="R366" s="274"/>
      <c r="S366" s="47"/>
      <c r="T366" s="47"/>
      <c r="U366" s="274"/>
      <c r="V366" s="93">
        <f>F366*$F$2+G366*$G$2+H366*$H$2+I366*$I$2+J366*$J$2+K366*$K$2+L366*$L$2+M366*$M$2+N366*$N$2+O366*$O$2+P366*$P$2+Q366*$Q$2+R366*$R$2+S366*$S$2+U366*$U$2+T366*$T$150</f>
        <v>0</v>
      </c>
    </row>
    <row r="367" spans="1:22" ht="12.75">
      <c r="A367" s="116">
        <v>2</v>
      </c>
      <c r="B367" s="358"/>
      <c r="C367" s="53">
        <f>E364+E365+E366+E367</f>
        <v>200</v>
      </c>
      <c r="D367" s="55" t="s">
        <v>36</v>
      </c>
      <c r="E367" s="56"/>
      <c r="F367" s="46"/>
      <c r="G367" s="271"/>
      <c r="H367" s="46"/>
      <c r="I367" s="46"/>
      <c r="J367" s="46"/>
      <c r="K367" s="46"/>
      <c r="L367" s="46"/>
      <c r="M367" s="233"/>
      <c r="N367" s="46"/>
      <c r="O367" s="46"/>
      <c r="P367" s="46"/>
      <c r="Q367" s="46"/>
      <c r="R367" s="271"/>
      <c r="S367" s="46"/>
      <c r="T367" s="46"/>
      <c r="U367" s="271"/>
      <c r="V367" s="93">
        <f>F367*$F$2+G367*$G$2+H367*$H$2+I367*$I$2+J367*$J$2+K367*$K$2+L367*$L$2+M367*$M$2+N367*$N$2+O367*$O$2+P367*$P$2+Q367*$Q$2+R367*$R$2+S367*$S$2+U367*$U$2+T367*$T$150</f>
        <v>0</v>
      </c>
    </row>
    <row r="368" spans="1:22" ht="15" customHeight="1">
      <c r="A368" s="116">
        <v>2</v>
      </c>
      <c r="B368" s="257"/>
      <c r="C368" s="57"/>
      <c r="D368" s="58"/>
      <c r="E368" s="59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P368" s="86"/>
      <c r="Q368" s="86"/>
      <c r="R368" s="86"/>
      <c r="S368" s="86"/>
      <c r="T368" s="86"/>
      <c r="U368" s="86"/>
      <c r="V368" s="93"/>
    </row>
    <row r="369" spans="1:26" s="366" customFormat="1" ht="15">
      <c r="A369" s="366">
        <v>3</v>
      </c>
    </row>
    <row r="370" spans="1:26" s="366" customFormat="1" ht="15"/>
    <row r="371" spans="1:26" ht="12.75">
      <c r="A371" s="116">
        <v>3</v>
      </c>
      <c r="B371" s="365"/>
      <c r="C371" s="351" t="s">
        <v>14</v>
      </c>
      <c r="D371" s="351" t="s">
        <v>15</v>
      </c>
      <c r="E371" s="352" t="s">
        <v>16</v>
      </c>
      <c r="F371" s="50" t="s">
        <v>17</v>
      </c>
      <c r="G371" s="50" t="s">
        <v>18</v>
      </c>
      <c r="H371" s="50" t="s">
        <v>19</v>
      </c>
      <c r="I371" s="50" t="s">
        <v>20</v>
      </c>
      <c r="J371" s="50" t="s">
        <v>21</v>
      </c>
      <c r="K371" s="50" t="s">
        <v>22</v>
      </c>
      <c r="L371" s="50" t="s">
        <v>23</v>
      </c>
      <c r="M371" s="50" t="s">
        <v>24</v>
      </c>
      <c r="N371" s="50" t="s">
        <v>25</v>
      </c>
      <c r="O371" s="50" t="s">
        <v>26</v>
      </c>
      <c r="P371" s="50" t="s">
        <v>27</v>
      </c>
      <c r="Q371" s="50" t="s">
        <v>28</v>
      </c>
      <c r="R371" s="50" t="s">
        <v>29</v>
      </c>
      <c r="S371" s="50" t="s">
        <v>30</v>
      </c>
      <c r="T371" s="50" t="s">
        <v>172</v>
      </c>
      <c r="U371" s="51" t="s">
        <v>31</v>
      </c>
      <c r="V371" s="85">
        <f>SUM(F371:U371)</f>
        <v>0</v>
      </c>
    </row>
    <row r="372" spans="1:26" ht="13.5" thickBot="1">
      <c r="A372" s="116">
        <v>3</v>
      </c>
      <c r="B372" s="354"/>
      <c r="C372" s="351"/>
      <c r="D372" s="351"/>
      <c r="E372" s="352"/>
      <c r="F372" s="50">
        <v>36</v>
      </c>
      <c r="G372" s="50">
        <v>20</v>
      </c>
      <c r="H372" s="50">
        <v>20</v>
      </c>
      <c r="I372" s="50">
        <v>50</v>
      </c>
      <c r="J372" s="50">
        <v>50</v>
      </c>
      <c r="K372" s="50">
        <v>50</v>
      </c>
      <c r="L372" s="50">
        <v>50</v>
      </c>
      <c r="M372" s="50">
        <v>36</v>
      </c>
      <c r="N372" s="50">
        <v>50</v>
      </c>
      <c r="O372" s="50">
        <v>50</v>
      </c>
      <c r="P372" s="50">
        <v>50</v>
      </c>
      <c r="Q372" s="50">
        <v>50</v>
      </c>
      <c r="R372" s="50">
        <v>65</v>
      </c>
      <c r="S372" s="50">
        <v>26</v>
      </c>
      <c r="T372" s="50">
        <v>150</v>
      </c>
      <c r="U372" s="50">
        <v>65</v>
      </c>
      <c r="V372" s="94">
        <f>SUM(F372:U372)</f>
        <v>818</v>
      </c>
    </row>
    <row r="373" spans="1:26" ht="15">
      <c r="A373" s="116">
        <v>3</v>
      </c>
      <c r="B373" s="355">
        <f>'2-ΠΡΟΓΡΑΜΜΑ'!C2+14</f>
        <v>42625</v>
      </c>
      <c r="C373" s="103" t="s">
        <v>32</v>
      </c>
      <c r="D373" s="52" t="s">
        <v>33</v>
      </c>
      <c r="E373" s="50"/>
      <c r="F373" s="47"/>
      <c r="G373" s="47"/>
      <c r="H373" s="47"/>
      <c r="I373" s="47"/>
      <c r="J373" s="47"/>
      <c r="K373" s="47"/>
      <c r="L373" s="47"/>
      <c r="M373" s="233"/>
      <c r="N373" s="47"/>
      <c r="O373" s="47"/>
      <c r="P373" s="47"/>
      <c r="Q373" s="47"/>
      <c r="R373" s="274"/>
      <c r="S373" s="47"/>
      <c r="T373" s="47"/>
      <c r="U373" s="274"/>
      <c r="V373" s="93">
        <f>F373*$F$2+G373*$G$2+H373*$H$2+I373*$I$2+J373*$J$2+K373*$K$2+L373*$L$2+M373*$M$2+N373*$N$2+O373*$O$2+P373*$P$2+Q373*$Q$2+R373*$R$2+S373*$S$2+U373*$U$2+T373*$T$150</f>
        <v>0</v>
      </c>
      <c r="Y373" s="159" t="s">
        <v>32</v>
      </c>
      <c r="Z373" s="160" t="str">
        <f>IF(F374=1,"Γ1,","")&amp;""&amp;IF(G374=1,"Γ2,","")&amp;""&amp;IF(H374=1,"Γ3,","")&amp;""&amp;IF(I374=1,"Γ4,","")&amp;""&amp;IF(J374=1,"Γ5,","")&amp;""&amp;IF(K374=1,"Γ6,","")&amp;""&amp;IF(L374=1,"Γ7,","")&amp;""&amp;IF(M374=1,"B1,","")&amp;""&amp;IF(N374=1,"B2,","")&amp;""&amp;IF(O374=1,"B3,","")&amp;""&amp;IF(P374=1,"B4,","")&amp;""&amp;IF(Q374=1,"ΦΧ,","")&amp;""&amp;IF(R374=1,"ΚΑΜ,","")&amp;""&amp;IF(S374=1,"ΣΧ,","")&amp;""&amp;IF(T374=1,"Κ28,","")&amp;""&amp;IF(U374=1,"ΣΕΥΠ,","")</f>
        <v/>
      </c>
    </row>
    <row r="374" spans="1:26" ht="15">
      <c r="A374" s="116">
        <v>3</v>
      </c>
      <c r="B374" s="355"/>
      <c r="C374" s="104"/>
      <c r="D374" s="62" t="s">
        <v>34</v>
      </c>
      <c r="E374" s="80"/>
      <c r="F374" s="271"/>
      <c r="G374" s="271"/>
      <c r="H374" s="271"/>
      <c r="I374" s="271"/>
      <c r="J374" s="271"/>
      <c r="K374" s="46"/>
      <c r="L374" s="46"/>
      <c r="M374" s="233"/>
      <c r="N374" s="46"/>
      <c r="O374" s="46"/>
      <c r="P374" s="46"/>
      <c r="Q374" s="46"/>
      <c r="R374" s="271"/>
      <c r="S374" s="46"/>
      <c r="T374" s="46"/>
      <c r="U374" s="271"/>
      <c r="V374" s="93">
        <f>F374*$F$2+G374*$G$2+H374*$H$2+I374*$I$2+J374*$J$2+K374*$K$2+L374*$L$2+M374*$M$2+N374*$N$2+O374*$O$2+P374*$P$2+Q374*$Q$2+R374*$R$2+S374*$S$2+U374*$U$2+T374*$T$150</f>
        <v>0</v>
      </c>
      <c r="Y374" s="161" t="s">
        <v>37</v>
      </c>
      <c r="Z374" s="162" t="str">
        <f>IF(F379=1,"Γ1,","")&amp;""&amp;IF(G379=1,"Γ2,","")&amp;""&amp;IF(H379=1,"Γ3,","")&amp;""&amp;IF(I379=1,"Γ4,","")&amp;""&amp;IF(J379=1,"Γ5,","")&amp;""&amp;IF(K379=1,"Γ6,","")&amp;""&amp;IF(L379=1,"Γ7,","")&amp;""&amp;IF(M379=1,"B1,","")&amp;""&amp;IF(N379=1,"B2,","")&amp;""&amp;IF(O379=1,"B3,","")&amp;""&amp;IF(P379=1,"B4,","")&amp;""&amp;IF(Q379=1,"ΦΧ,","")&amp;""&amp;IF(R379=1,"ΚΑΜ,","")&amp;""&amp;IF(S379=1,"ΣΧ,","")&amp;""&amp;IF(T379=1,"Κ28,","")&amp;""&amp;IF(U379=1,"ΣΕΥΠ,","")</f>
        <v>ΚΑΜ,ΣΕΥΠ,</v>
      </c>
    </row>
    <row r="375" spans="1:26" ht="15">
      <c r="A375" s="116">
        <v>3</v>
      </c>
      <c r="B375" s="355"/>
      <c r="C375" s="105"/>
      <c r="D375" s="52" t="s">
        <v>35</v>
      </c>
      <c r="E375" s="50">
        <v>150</v>
      </c>
      <c r="F375" s="274"/>
      <c r="G375" s="274"/>
      <c r="H375" s="274"/>
      <c r="I375" s="274"/>
      <c r="J375" s="274"/>
      <c r="K375" s="47"/>
      <c r="L375" s="47"/>
      <c r="M375" s="233"/>
      <c r="N375" s="47"/>
      <c r="O375" s="47"/>
      <c r="P375" s="47"/>
      <c r="Q375" s="47"/>
      <c r="R375" s="274"/>
      <c r="S375" s="47"/>
      <c r="T375" s="47">
        <v>1</v>
      </c>
      <c r="U375" s="274"/>
      <c r="V375" s="93">
        <f>F375*$F$2+G375*$G$2+H375*$H$2+I375*$I$2+J375*$J$2+K375*$K$2+L375*$L$2+M375*$M$2+N375*$N$2+O375*$O$2+P375*$P$2+Q375*$Q$2+R375*$R$2+S375*$S$2+U375*$U$2+T375*$T$150</f>
        <v>150</v>
      </c>
      <c r="Y375" s="161" t="s">
        <v>39</v>
      </c>
      <c r="Z375" s="162" t="str">
        <f>IF(F388=1,"Γ1,","")&amp;""&amp;IF(G388=1,"Γ2,","")&amp;""&amp;IF(H388=1,"Γ3,","")&amp;""&amp;IF(I388=1,"Γ4,","")&amp;""&amp;IF(J388=1,"Γ5,","")&amp;""&amp;IF(K388=1,"Γ6,","")&amp;""&amp;IF(L388=1,"Γ7,","")&amp;""&amp;IF(M388=1,"B1,","")&amp;""&amp;IF(N388=1,"B2,","")&amp;""&amp;IF(O388=1,"B3,","")&amp;""&amp;IF(P388=1,"B4,","")&amp;""&amp;IF(Q388=1,"ΦΧ,","")&amp;""&amp;IF(R388=1,"ΚΑΜ,","")&amp;""&amp;IF(S388=1,"ΣΧ,","")&amp;""&amp;IF(T388=1,"Κ28,","")&amp;""&amp;IF(U388=1,"ΣΕΥΠ,","")</f>
        <v>Γ6,Γ7,ΚΑΜ,Κ28,ΣΕΥΠ,</v>
      </c>
    </row>
    <row r="376" spans="1:26" ht="15">
      <c r="A376" s="116">
        <v>3</v>
      </c>
      <c r="B376" s="355"/>
      <c r="C376" s="53">
        <f>E373+E374+E375+E376</f>
        <v>150</v>
      </c>
      <c r="D376" s="62" t="s">
        <v>36</v>
      </c>
      <c r="E376" s="56"/>
      <c r="F376" s="271"/>
      <c r="G376" s="271"/>
      <c r="H376" s="271"/>
      <c r="I376" s="271"/>
      <c r="J376" s="271"/>
      <c r="K376" s="46"/>
      <c r="L376" s="46"/>
      <c r="M376" s="233"/>
      <c r="N376" s="46"/>
      <c r="O376" s="46"/>
      <c r="P376" s="46"/>
      <c r="Q376" s="46"/>
      <c r="R376" s="271"/>
      <c r="S376" s="46"/>
      <c r="T376" s="46"/>
      <c r="U376" s="271"/>
      <c r="V376" s="93">
        <f>F376*$F$2+G376*$G$2+H376*$H$2+I376*$I$2+J376*$J$2+K376*$K$2+L376*$L$2+M376*$M$2+N376*$N$2+O376*$O$2+P376*$P$2+Q376*$Q$2+R376*$R$2+S376*$S$2+U376*$U$2+T376*$T$150</f>
        <v>0</v>
      </c>
      <c r="Y376" s="161" t="s">
        <v>40</v>
      </c>
      <c r="Z376" s="162" t="str">
        <f>IF(F393=1,"Γ1,","")&amp;""&amp;IF(G393=1,"Γ2,","")&amp;""&amp;IF(H393=1,"Γ3,","")&amp;""&amp;IF(I393=1,"Γ4,","")&amp;""&amp;IF(J393=1,"Γ5,","")&amp;""&amp;IF(K393=1,"Γ6,","")&amp;""&amp;IF(L393=1,"Γ7,","")&amp;""&amp;IF(M393=1,"B1,","")&amp;""&amp;IF(N393=1,"B2,","")&amp;""&amp;IF(O393=1,"B3,","")&amp;""&amp;IF(P393=1,"B4,","")&amp;""&amp;IF(Q393=1,"ΦΧ,","")&amp;""&amp;IF(R393=1,"ΚΑΜ,","")&amp;""&amp;IF(S393=1,"ΣΧ,","")&amp;""&amp;IF(T393=1,"Κ28,","")&amp;""&amp;IF(U393=1,"ΣΕΥΠ,","")</f>
        <v>Γ4,Γ5,Γ6,Γ7,B2,Κ28,</v>
      </c>
    </row>
    <row r="377" spans="1:26" ht="15.75" thickBot="1">
      <c r="A377" s="116">
        <v>3</v>
      </c>
      <c r="B377" s="355"/>
      <c r="C377" s="57"/>
      <c r="D377" s="70"/>
      <c r="E377" s="59"/>
      <c r="F377" s="275"/>
      <c r="G377" s="275"/>
      <c r="H377" s="275"/>
      <c r="I377" s="275"/>
      <c r="J377" s="275"/>
      <c r="K377" s="71"/>
      <c r="L377" s="71"/>
      <c r="M377" s="71"/>
      <c r="N377" s="71"/>
      <c r="O377" s="71"/>
      <c r="P377" s="71"/>
      <c r="Q377" s="71"/>
      <c r="R377" s="275"/>
      <c r="S377" s="71"/>
      <c r="T377" s="71"/>
      <c r="U377" s="275"/>
      <c r="V377" s="96">
        <f>F377*$F$2+G377*$G$2+H377*$H$2+I377*$I$2+J377*$J$2+K377*$K$2+L377*$L$2+M377*$M$2+N377*$N$2+O377*$O$2+P377*$P$2+Q377*$Q$2+R377*$R$2+S377*$S$2+U377*AL377+T377*$T$2</f>
        <v>0</v>
      </c>
      <c r="Y377" s="163" t="s">
        <v>42</v>
      </c>
      <c r="Z377" s="164" t="str">
        <f>IF(F402=1,"Γ1,","")&amp;""&amp;IF(G402=1,"Γ2,","")&amp;""&amp;IF(H402=1,"Γ3,","")&amp;""&amp;IF(I402=1,"Γ4,","")&amp;""&amp;IF(J402=1,"Γ5,","")&amp;""&amp;IF(K402=1,"Γ6,","")&amp;""&amp;IF(L402=1,"Γ7,","")&amp;""&amp;IF(M402=1,"B1,","")&amp;""&amp;IF(N402=1,"B2,","")&amp;""&amp;IF(O402=1,"B3,","")&amp;""&amp;IF(P402=1,"B4,","")&amp;""&amp;IF(Q402=1,"ΦΧ,","")&amp;""&amp;IF(R402=1,"ΚΑΜ,","")&amp;""&amp;IF(S402=1,"ΣΧ,","")&amp;""&amp;IF(T402=1,"Κ28,","")&amp;""&amp;IF(U402=1,"ΣΕΥΠ,","")</f>
        <v>ΚΑΜ,</v>
      </c>
    </row>
    <row r="378" spans="1:26" ht="12.75">
      <c r="A378" s="116">
        <v>3</v>
      </c>
      <c r="B378" s="355"/>
      <c r="C378" s="106" t="s">
        <v>37</v>
      </c>
      <c r="D378" s="52" t="s">
        <v>33</v>
      </c>
      <c r="E378" s="50">
        <v>50</v>
      </c>
      <c r="F378" s="274"/>
      <c r="G378" s="274"/>
      <c r="H378" s="274"/>
      <c r="I378" s="274"/>
      <c r="J378" s="274"/>
      <c r="K378" s="47"/>
      <c r="L378" s="47">
        <v>1</v>
      </c>
      <c r="M378" s="233"/>
      <c r="N378" s="47"/>
      <c r="O378" s="47"/>
      <c r="P378" s="47"/>
      <c r="Q378" s="47"/>
      <c r="R378" s="274"/>
      <c r="S378" s="47"/>
      <c r="T378" s="47"/>
      <c r="U378" s="274"/>
      <c r="V378" s="93">
        <f>F378*$F$2+G378*$G$2+H378*$H$2+I378*$I$2+J378*$J$2+K378*$K$2+L378*$L$2+M378*$M$2+N378*$N$2+O378*$O$2+P378*$P$2+Q378*$Q$2+R378*$R$2+S378*$S$2+U378*$U$2+T378*$T$150</f>
        <v>50</v>
      </c>
    </row>
    <row r="379" spans="1:26" ht="12.75">
      <c r="A379" s="116">
        <v>3</v>
      </c>
      <c r="B379" s="355"/>
      <c r="C379" s="107"/>
      <c r="D379" s="62" t="s">
        <v>34</v>
      </c>
      <c r="E379" s="218">
        <v>79</v>
      </c>
      <c r="F379" s="271"/>
      <c r="G379" s="271"/>
      <c r="H379" s="271"/>
      <c r="I379" s="271"/>
      <c r="J379" s="271"/>
      <c r="K379" s="46"/>
      <c r="L379" s="46"/>
      <c r="M379" s="233"/>
      <c r="N379" s="46"/>
      <c r="O379" s="46"/>
      <c r="P379" s="46"/>
      <c r="Q379" s="46"/>
      <c r="R379" s="271">
        <v>1</v>
      </c>
      <c r="S379" s="46"/>
      <c r="T379" s="46"/>
      <c r="U379" s="271">
        <v>1</v>
      </c>
      <c r="V379" s="93">
        <f t="shared" ref="V379:V385" si="17">F379*$F$2+G379*$G$2+H379*$H$2+I379*$I$2+J379*$J$2+K379*$K$2+L379*$L$2+M379*$M$2+N379*$N$2+O379*$O$2+P379*$P$2+Q379*$Q$2+R379*$R$2+S379*$S$2+U379*$U$2+T379*$T$150</f>
        <v>130</v>
      </c>
    </row>
    <row r="380" spans="1:26" ht="12.75">
      <c r="A380" s="116">
        <v>3</v>
      </c>
      <c r="B380" s="355"/>
      <c r="C380" s="107"/>
      <c r="D380" s="52" t="s">
        <v>35</v>
      </c>
      <c r="E380" s="50">
        <v>150</v>
      </c>
      <c r="F380" s="274"/>
      <c r="G380" s="274"/>
      <c r="H380" s="274"/>
      <c r="I380" s="274"/>
      <c r="J380" s="274"/>
      <c r="K380" s="47"/>
      <c r="L380" s="47"/>
      <c r="M380" s="233"/>
      <c r="N380" s="47">
        <v>1</v>
      </c>
      <c r="O380" s="47">
        <v>1</v>
      </c>
      <c r="P380" s="47">
        <v>1</v>
      </c>
      <c r="Q380" s="47"/>
      <c r="R380" s="274"/>
      <c r="S380" s="47"/>
      <c r="T380" s="47"/>
      <c r="U380" s="274"/>
      <c r="V380" s="93">
        <f t="shared" si="17"/>
        <v>150</v>
      </c>
    </row>
    <row r="381" spans="1:26" ht="12.75">
      <c r="A381" s="116">
        <v>3</v>
      </c>
      <c r="B381" s="355"/>
      <c r="C381" s="101">
        <f>E378+E379+E380+E381+E382+E383+E384+E385</f>
        <v>547</v>
      </c>
      <c r="D381" s="62" t="s">
        <v>36</v>
      </c>
      <c r="E381" s="56">
        <v>268</v>
      </c>
      <c r="F381" s="271"/>
      <c r="G381" s="271"/>
      <c r="H381" s="271"/>
      <c r="I381" s="271"/>
      <c r="J381" s="271"/>
      <c r="K381" s="46"/>
      <c r="L381" s="46"/>
      <c r="M381" s="233"/>
      <c r="N381" s="46"/>
      <c r="O381" s="46"/>
      <c r="P381" s="46"/>
      <c r="Q381" s="46"/>
      <c r="R381" s="271"/>
      <c r="S381" s="46"/>
      <c r="T381" s="46">
        <v>1</v>
      </c>
      <c r="U381" s="271"/>
      <c r="V381" s="93">
        <f t="shared" si="17"/>
        <v>150</v>
      </c>
    </row>
    <row r="382" spans="1:26" ht="12.75" hidden="1">
      <c r="A382" s="116">
        <v>3</v>
      </c>
      <c r="B382" s="355"/>
      <c r="C382" s="108" t="s">
        <v>38</v>
      </c>
      <c r="D382" s="52" t="s">
        <v>33</v>
      </c>
      <c r="E382" s="50"/>
      <c r="F382" s="274"/>
      <c r="G382" s="274"/>
      <c r="H382" s="274"/>
      <c r="I382" s="274"/>
      <c r="J382" s="274"/>
      <c r="K382" s="47"/>
      <c r="L382" s="47"/>
      <c r="M382" s="47"/>
      <c r="N382" s="47"/>
      <c r="O382" s="47"/>
      <c r="P382" s="47"/>
      <c r="Q382" s="47"/>
      <c r="R382" s="274"/>
      <c r="S382" s="47"/>
      <c r="T382" s="47"/>
      <c r="U382" s="274"/>
      <c r="V382" s="93">
        <f t="shared" si="17"/>
        <v>0</v>
      </c>
    </row>
    <row r="383" spans="1:26" ht="12.75" hidden="1">
      <c r="A383" s="116">
        <v>3</v>
      </c>
      <c r="B383" s="355"/>
      <c r="C383" s="109"/>
      <c r="D383" s="62" t="s">
        <v>34</v>
      </c>
      <c r="E383" s="56"/>
      <c r="F383" s="271"/>
      <c r="G383" s="271"/>
      <c r="H383" s="271"/>
      <c r="I383" s="271"/>
      <c r="J383" s="271"/>
      <c r="K383" s="46"/>
      <c r="L383" s="46"/>
      <c r="M383" s="46"/>
      <c r="N383" s="46"/>
      <c r="O383" s="46"/>
      <c r="P383" s="46"/>
      <c r="Q383" s="46"/>
      <c r="R383" s="271"/>
      <c r="S383" s="46"/>
      <c r="T383" s="46"/>
      <c r="U383" s="271"/>
      <c r="V383" s="93">
        <f t="shared" si="17"/>
        <v>0</v>
      </c>
    </row>
    <row r="384" spans="1:26" ht="12.75" hidden="1">
      <c r="A384" s="116">
        <v>3</v>
      </c>
      <c r="B384" s="355"/>
      <c r="C384" s="110"/>
      <c r="D384" s="52" t="s">
        <v>35</v>
      </c>
      <c r="E384" s="50"/>
      <c r="F384" s="274"/>
      <c r="G384" s="274"/>
      <c r="H384" s="274"/>
      <c r="I384" s="274"/>
      <c r="J384" s="274"/>
      <c r="K384" s="47"/>
      <c r="L384" s="47"/>
      <c r="M384" s="47"/>
      <c r="N384" s="47"/>
      <c r="O384" s="47"/>
      <c r="P384" s="47"/>
      <c r="Q384" s="47"/>
      <c r="R384" s="274"/>
      <c r="S384" s="47"/>
      <c r="T384" s="47"/>
      <c r="U384" s="274"/>
      <c r="V384" s="93">
        <f t="shared" si="17"/>
        <v>0</v>
      </c>
    </row>
    <row r="385" spans="1:23" ht="12.75" hidden="1">
      <c r="A385" s="116">
        <v>3</v>
      </c>
      <c r="B385" s="355"/>
      <c r="D385" s="62" t="s">
        <v>36</v>
      </c>
      <c r="E385" s="56"/>
      <c r="F385" s="271"/>
      <c r="G385" s="271"/>
      <c r="H385" s="271"/>
      <c r="I385" s="271"/>
      <c r="J385" s="271"/>
      <c r="K385" s="46"/>
      <c r="L385" s="46"/>
      <c r="M385" s="46"/>
      <c r="N385" s="46"/>
      <c r="O385" s="46"/>
      <c r="P385" s="46"/>
      <c r="Q385" s="46"/>
      <c r="R385" s="271"/>
      <c r="S385" s="46"/>
      <c r="T385" s="46"/>
      <c r="U385" s="271"/>
      <c r="V385" s="93">
        <f t="shared" si="17"/>
        <v>0</v>
      </c>
    </row>
    <row r="386" spans="1:23" ht="12.75">
      <c r="A386" s="116">
        <v>3</v>
      </c>
      <c r="B386" s="355"/>
      <c r="C386" s="57"/>
      <c r="D386" s="70"/>
      <c r="E386" s="59"/>
      <c r="F386" s="275"/>
      <c r="G386" s="275"/>
      <c r="H386" s="275"/>
      <c r="I386" s="275"/>
      <c r="J386" s="275"/>
      <c r="K386" s="71"/>
      <c r="L386" s="71"/>
      <c r="M386" s="71"/>
      <c r="N386" s="71"/>
      <c r="O386" s="71"/>
      <c r="P386" s="71"/>
      <c r="Q386" s="71"/>
      <c r="R386" s="275"/>
      <c r="S386" s="71"/>
      <c r="T386" s="71"/>
      <c r="U386" s="275"/>
      <c r="V386" s="96">
        <f>F386*$F$2+G386*$G$2+H386*$H$2+I386*$I$2+J386*$J$2+K386*$K$2+L386*$L$2+M386*$M$2+N386*$N$2+O386*$O$2+P386*$P$2+Q386*$Q$2+R386*$R$2+S386*$S$2+U386*AL386+T386*$T$2</f>
        <v>0</v>
      </c>
    </row>
    <row r="387" spans="1:23" ht="12.75">
      <c r="A387" s="116">
        <v>3</v>
      </c>
      <c r="B387" s="355"/>
      <c r="C387" s="103" t="s">
        <v>39</v>
      </c>
      <c r="D387" s="52" t="s">
        <v>33</v>
      </c>
      <c r="E387" s="50">
        <v>50</v>
      </c>
      <c r="F387" s="274"/>
      <c r="G387" s="274"/>
      <c r="H387" s="274"/>
      <c r="I387" s="274">
        <v>1</v>
      </c>
      <c r="J387" s="274"/>
      <c r="K387" s="47"/>
      <c r="L387" s="47"/>
      <c r="M387" s="233"/>
      <c r="N387" s="47"/>
      <c r="O387" s="47"/>
      <c r="P387" s="47"/>
      <c r="Q387" s="47"/>
      <c r="R387" s="274"/>
      <c r="S387" s="47"/>
      <c r="T387" s="47"/>
      <c r="U387" s="274"/>
      <c r="V387" s="93">
        <f>F387*$F$2+G387*$G$2+H387*$H$2+I387*$I$2+J387*$J$2+K387*$K$2+L387*$L$2+M387*$M$2+N387*$N$2+O387*$O$2+P387*$P$2+Q387*$Q$2+R387*$R$2+S387*$S$2+U387*$U$2+T387*$T$150</f>
        <v>50</v>
      </c>
    </row>
    <row r="388" spans="1:23" ht="12.75">
      <c r="A388" s="116">
        <v>3</v>
      </c>
      <c r="B388" s="355"/>
      <c r="C388" s="104"/>
      <c r="D388" s="62" t="s">
        <v>34</v>
      </c>
      <c r="E388" s="81">
        <v>492</v>
      </c>
      <c r="F388" s="271"/>
      <c r="G388" s="271"/>
      <c r="H388" s="271"/>
      <c r="I388" s="271"/>
      <c r="J388" s="271"/>
      <c r="K388" s="46">
        <v>1</v>
      </c>
      <c r="L388" s="46">
        <v>1</v>
      </c>
      <c r="M388" s="233"/>
      <c r="N388" s="46"/>
      <c r="O388" s="46"/>
      <c r="P388" s="46"/>
      <c r="Q388" s="46"/>
      <c r="R388" s="271">
        <v>1</v>
      </c>
      <c r="S388" s="46"/>
      <c r="T388" s="46">
        <v>1</v>
      </c>
      <c r="U388" s="271">
        <v>1</v>
      </c>
      <c r="V388" s="93">
        <f>F388*$F$2+G388*$G$2+H388*$H$2+I388*$I$2+J388*$J$2+K388*$K$2+L388*$L$2+M388*$M$2+N388*$N$2+O388*$O$2+P388*$P$2+Q388*$Q$2+R388*$R$2+S388*$S$2+U388*$U$2+T388*$T$150</f>
        <v>380</v>
      </c>
    </row>
    <row r="389" spans="1:23" ht="12.75">
      <c r="A389" s="116">
        <v>3</v>
      </c>
      <c r="B389" s="355"/>
      <c r="C389" s="105"/>
      <c r="D389" s="52" t="s">
        <v>35</v>
      </c>
      <c r="E389" s="50">
        <v>50</v>
      </c>
      <c r="F389" s="274"/>
      <c r="G389" s="274"/>
      <c r="H389" s="274"/>
      <c r="I389" s="274"/>
      <c r="J389" s="274"/>
      <c r="K389" s="47"/>
      <c r="L389" s="47"/>
      <c r="M389" s="233"/>
      <c r="N389" s="47"/>
      <c r="O389" s="47">
        <v>1</v>
      </c>
      <c r="P389" s="47"/>
      <c r="Q389" s="47"/>
      <c r="R389" s="274"/>
      <c r="S389" s="47"/>
      <c r="T389" s="47"/>
      <c r="U389" s="274"/>
      <c r="V389" s="93">
        <f>F389*$F$2+G389*$G$2+H389*$H$2+I389*$I$2+J389*$J$2+K389*$K$2+L389*$L$2+M389*$M$2+N389*$N$2+O389*$O$2+P389*$P$2+Q389*$Q$2+R389*$R$2+S389*$S$2+U389*$U$2+T389*$T$150</f>
        <v>50</v>
      </c>
    </row>
    <row r="390" spans="1:23" ht="12.75">
      <c r="A390" s="116">
        <v>3</v>
      </c>
      <c r="B390" s="355"/>
      <c r="C390" s="53">
        <f>E387+E388+E389+E390</f>
        <v>632</v>
      </c>
      <c r="D390" s="62" t="s">
        <v>36</v>
      </c>
      <c r="E390" s="56">
        <v>40</v>
      </c>
      <c r="F390" s="271"/>
      <c r="G390" s="271"/>
      <c r="H390" s="271"/>
      <c r="I390" s="271"/>
      <c r="J390" s="271"/>
      <c r="K390" s="46"/>
      <c r="L390" s="46"/>
      <c r="M390" s="233"/>
      <c r="N390" s="46"/>
      <c r="O390" s="46"/>
      <c r="P390" s="46">
        <v>1</v>
      </c>
      <c r="Q390" s="46"/>
      <c r="R390" s="271"/>
      <c r="S390" s="46"/>
      <c r="T390" s="46"/>
      <c r="U390" s="271"/>
      <c r="V390" s="93">
        <f>F390*$F$2+G390*$G$2+H390*$H$2+I390*$I$2+J390*$J$2+K390*$K$2+L390*$L$2+M390*$M$2+N390*$N$2+O390*$O$2+P390*$P$2+Q390*$Q$2+R390*$R$2+S390*$S$2+U390*$U$2+T390*$T$150</f>
        <v>50</v>
      </c>
    </row>
    <row r="391" spans="1:23" ht="12.75">
      <c r="A391" s="116">
        <v>3</v>
      </c>
      <c r="B391" s="355"/>
      <c r="C391" s="57"/>
      <c r="D391" s="70"/>
      <c r="E391" s="59"/>
      <c r="F391" s="275"/>
      <c r="G391" s="275"/>
      <c r="H391" s="275"/>
      <c r="I391" s="275"/>
      <c r="J391" s="275"/>
      <c r="K391" s="71"/>
      <c r="L391" s="71"/>
      <c r="M391" s="71"/>
      <c r="N391" s="71"/>
      <c r="O391" s="71"/>
      <c r="P391" s="71"/>
      <c r="Q391" s="71"/>
      <c r="R391" s="275"/>
      <c r="S391" s="71"/>
      <c r="T391" s="71"/>
      <c r="U391" s="275"/>
      <c r="V391" s="96">
        <f>F391*$F$2+G391*$G$2+H391*$H$2+I391*$I$2+J391*$J$2+K391*$K$2+L391*$L$2+M391*$M$2+N391*$N$2+O391*$O$2+P391*$P$2+Q391*$Q$2+R391*$R$2+S391*$S$2+U391*AL391+T391*$T$2</f>
        <v>0</v>
      </c>
    </row>
    <row r="392" spans="1:23" ht="12.75">
      <c r="A392" s="116">
        <v>3</v>
      </c>
      <c r="B392" s="355"/>
      <c r="C392" s="106" t="s">
        <v>40</v>
      </c>
      <c r="D392" s="52" t="s">
        <v>33</v>
      </c>
      <c r="E392" s="50"/>
      <c r="F392" s="274"/>
      <c r="G392" s="274"/>
      <c r="H392" s="274"/>
      <c r="I392" s="274"/>
      <c r="J392" s="274"/>
      <c r="K392" s="47"/>
      <c r="L392" s="47"/>
      <c r="M392" s="233"/>
      <c r="N392" s="47"/>
      <c r="O392" s="47"/>
      <c r="P392" s="47"/>
      <c r="Q392" s="47"/>
      <c r="R392" s="274"/>
      <c r="S392" s="47"/>
      <c r="T392" s="47"/>
      <c r="U392" s="274"/>
      <c r="V392" s="93">
        <f t="shared" ref="V392:V399" si="18">F392*$F$2+G392*$G$2+H392*$H$2+I392*$I$2+J392*$J$2+K392*$K$2+L392*$L$2+M392*$M$2+N392*$N$2+O392*$O$2+P392*$P$2+Q392*$Q$2+R392*$R$2+S392*$S$2+U392*$U$2+T392*$T$150</f>
        <v>0</v>
      </c>
    </row>
    <row r="393" spans="1:23" ht="12.75">
      <c r="A393" s="116">
        <v>3</v>
      </c>
      <c r="B393" s="355"/>
      <c r="C393" s="107"/>
      <c r="D393" s="62" t="s">
        <v>34</v>
      </c>
      <c r="E393" s="221">
        <v>366</v>
      </c>
      <c r="F393" s="271"/>
      <c r="G393" s="271"/>
      <c r="H393" s="271"/>
      <c r="I393" s="271">
        <v>1</v>
      </c>
      <c r="J393" s="271">
        <v>1</v>
      </c>
      <c r="K393" s="46">
        <v>1</v>
      </c>
      <c r="L393" s="46">
        <v>1</v>
      </c>
      <c r="M393" s="233"/>
      <c r="N393" s="46">
        <v>1</v>
      </c>
      <c r="O393" s="46"/>
      <c r="P393" s="46"/>
      <c r="Q393" s="46"/>
      <c r="R393" s="271"/>
      <c r="S393" s="46"/>
      <c r="T393" s="46">
        <v>1</v>
      </c>
      <c r="U393" s="271"/>
      <c r="V393" s="93">
        <f t="shared" si="18"/>
        <v>400</v>
      </c>
      <c r="W393" s="24"/>
    </row>
    <row r="394" spans="1:23" ht="12.75">
      <c r="A394" s="116">
        <v>3</v>
      </c>
      <c r="B394" s="355"/>
      <c r="C394" s="107"/>
      <c r="D394" s="52" t="s">
        <v>35</v>
      </c>
      <c r="E394" s="50">
        <v>73</v>
      </c>
      <c r="F394" s="274"/>
      <c r="G394" s="274"/>
      <c r="H394" s="274"/>
      <c r="I394" s="274"/>
      <c r="J394" s="274"/>
      <c r="K394" s="47"/>
      <c r="L394" s="47"/>
      <c r="M394" s="233"/>
      <c r="N394" s="47"/>
      <c r="O394" s="47"/>
      <c r="P394" s="47"/>
      <c r="Q394" s="47"/>
      <c r="R394" s="274">
        <v>1</v>
      </c>
      <c r="S394" s="47"/>
      <c r="T394" s="47"/>
      <c r="U394" s="274"/>
      <c r="V394" s="93">
        <f t="shared" si="18"/>
        <v>65</v>
      </c>
    </row>
    <row r="395" spans="1:23" ht="12.75">
      <c r="A395" s="116">
        <v>3</v>
      </c>
      <c r="B395" s="355"/>
      <c r="C395" s="101">
        <f>E392+E393+E394+E395+E396+E397+E398+E399</f>
        <v>504</v>
      </c>
      <c r="D395" s="62" t="s">
        <v>36</v>
      </c>
      <c r="E395" s="56">
        <v>65</v>
      </c>
      <c r="F395" s="271"/>
      <c r="G395" s="271"/>
      <c r="H395" s="271"/>
      <c r="I395" s="271"/>
      <c r="J395" s="271"/>
      <c r="K395" s="46"/>
      <c r="L395" s="46"/>
      <c r="M395" s="233"/>
      <c r="N395" s="46"/>
      <c r="O395" s="46"/>
      <c r="P395" s="46">
        <v>1</v>
      </c>
      <c r="Q395" s="46"/>
      <c r="R395" s="271"/>
      <c r="S395" s="46"/>
      <c r="T395" s="46"/>
      <c r="U395" s="271">
        <v>1</v>
      </c>
      <c r="V395" s="93">
        <f t="shared" si="18"/>
        <v>115</v>
      </c>
    </row>
    <row r="396" spans="1:23" ht="12.75" hidden="1">
      <c r="A396" s="116">
        <v>3</v>
      </c>
      <c r="B396" s="355"/>
      <c r="C396" s="108" t="s">
        <v>41</v>
      </c>
      <c r="D396" s="52" t="s">
        <v>33</v>
      </c>
      <c r="E396" s="50"/>
      <c r="F396" s="274"/>
      <c r="G396" s="274"/>
      <c r="H396" s="274"/>
      <c r="I396" s="274"/>
      <c r="J396" s="274"/>
      <c r="K396" s="47"/>
      <c r="L396" s="47"/>
      <c r="M396" s="47"/>
      <c r="N396" s="47"/>
      <c r="O396" s="47"/>
      <c r="P396" s="47"/>
      <c r="Q396" s="47"/>
      <c r="R396" s="274"/>
      <c r="S396" s="47"/>
      <c r="T396" s="47"/>
      <c r="U396" s="274"/>
      <c r="V396" s="93">
        <f t="shared" si="18"/>
        <v>0</v>
      </c>
    </row>
    <row r="397" spans="1:23" ht="12.75" hidden="1">
      <c r="A397" s="116">
        <v>3</v>
      </c>
      <c r="B397" s="355"/>
      <c r="C397" s="109"/>
      <c r="D397" s="62" t="s">
        <v>34</v>
      </c>
      <c r="E397" s="56"/>
      <c r="F397" s="271"/>
      <c r="G397" s="271"/>
      <c r="H397" s="271"/>
      <c r="I397" s="271"/>
      <c r="J397" s="271"/>
      <c r="K397" s="46"/>
      <c r="L397" s="46"/>
      <c r="M397" s="46"/>
      <c r="N397" s="46"/>
      <c r="O397" s="46"/>
      <c r="P397" s="46"/>
      <c r="Q397" s="46"/>
      <c r="R397" s="271"/>
      <c r="S397" s="46"/>
      <c r="T397" s="46"/>
      <c r="U397" s="271"/>
      <c r="V397" s="93">
        <f t="shared" si="18"/>
        <v>0</v>
      </c>
    </row>
    <row r="398" spans="1:23" ht="12.75" hidden="1">
      <c r="A398" s="116">
        <v>3</v>
      </c>
      <c r="B398" s="355"/>
      <c r="C398" s="110"/>
      <c r="D398" s="52" t="s">
        <v>35</v>
      </c>
      <c r="E398" s="50"/>
      <c r="F398" s="274"/>
      <c r="G398" s="274"/>
      <c r="H398" s="274"/>
      <c r="I398" s="274"/>
      <c r="J398" s="274"/>
      <c r="K398" s="47"/>
      <c r="L398" s="47"/>
      <c r="M398" s="47"/>
      <c r="N398" s="47"/>
      <c r="O398" s="47"/>
      <c r="P398" s="47"/>
      <c r="Q398" s="47"/>
      <c r="R398" s="274"/>
      <c r="S398" s="47"/>
      <c r="T398" s="47"/>
      <c r="U398" s="274"/>
      <c r="V398" s="93">
        <f t="shared" si="18"/>
        <v>0</v>
      </c>
    </row>
    <row r="399" spans="1:23" ht="12.75" hidden="1">
      <c r="A399" s="116">
        <v>3</v>
      </c>
      <c r="B399" s="355"/>
      <c r="D399" s="62" t="s">
        <v>36</v>
      </c>
      <c r="E399" s="56"/>
      <c r="F399" s="271"/>
      <c r="G399" s="271"/>
      <c r="H399" s="271"/>
      <c r="I399" s="271"/>
      <c r="J399" s="271"/>
      <c r="K399" s="46"/>
      <c r="L399" s="46"/>
      <c r="M399" s="46"/>
      <c r="N399" s="46"/>
      <c r="O399" s="46"/>
      <c r="P399" s="46"/>
      <c r="Q399" s="46"/>
      <c r="R399" s="271"/>
      <c r="S399" s="46"/>
      <c r="T399" s="46"/>
      <c r="U399" s="271"/>
      <c r="V399" s="93">
        <f t="shared" si="18"/>
        <v>0</v>
      </c>
    </row>
    <row r="400" spans="1:23" ht="12.75">
      <c r="A400" s="116">
        <v>3</v>
      </c>
      <c r="B400" s="355"/>
      <c r="C400" s="57"/>
      <c r="D400" s="70"/>
      <c r="E400" s="59"/>
      <c r="F400" s="275"/>
      <c r="G400" s="275"/>
      <c r="H400" s="275"/>
      <c r="I400" s="275"/>
      <c r="J400" s="275"/>
      <c r="K400" s="71"/>
      <c r="L400" s="71"/>
      <c r="M400" s="71"/>
      <c r="N400" s="71"/>
      <c r="O400" s="71"/>
      <c r="P400" s="71"/>
      <c r="Q400" s="71"/>
      <c r="R400" s="275"/>
      <c r="S400" s="71"/>
      <c r="T400" s="71"/>
      <c r="U400" s="275"/>
      <c r="V400" s="96">
        <f>F400*$F$2+G400*$G$2+H400*$H$2+I400*$I$2+J400*$J$2+K400*$K$2+L400*$L$2+M400*$M$2+N400*$N$2+O400*$O$2+P400*$P$2+Q400*$Q$2+R400*$R$2+S400*$S$2+U400*AL400+T400*$T$2</f>
        <v>0</v>
      </c>
    </row>
    <row r="401" spans="1:26" ht="12.75">
      <c r="A401" s="116">
        <v>3</v>
      </c>
      <c r="B401" s="355"/>
      <c r="C401" s="103" t="s">
        <v>42</v>
      </c>
      <c r="D401" s="52" t="s">
        <v>33</v>
      </c>
      <c r="E401" s="50">
        <v>200</v>
      </c>
      <c r="F401" s="274"/>
      <c r="G401" s="274"/>
      <c r="H401" s="274"/>
      <c r="I401" s="274"/>
      <c r="J401" s="274"/>
      <c r="K401" s="47"/>
      <c r="L401" s="47"/>
      <c r="M401" s="233"/>
      <c r="N401" s="47"/>
      <c r="O401" s="47"/>
      <c r="P401" s="47"/>
      <c r="Q401" s="47"/>
      <c r="R401" s="274"/>
      <c r="S401" s="47"/>
      <c r="T401" s="47">
        <v>1</v>
      </c>
      <c r="U401" s="274"/>
      <c r="V401" s="93">
        <f>F401*$F$2+G401*$G$2+H401*$H$2+I401*$I$2+J401*$J$2+K401*$K$2+L401*$L$2+M401*$M$2+N401*$N$2+O401*$O$2+P401*$P$2+Q401*$Q$2+R401*$R$2+S401*$S$2+U401*$U$2+T401*$T$150</f>
        <v>150</v>
      </c>
    </row>
    <row r="402" spans="1:26" ht="12.75">
      <c r="A402" s="116">
        <v>3</v>
      </c>
      <c r="B402" s="355"/>
      <c r="C402" s="104"/>
      <c r="D402" s="62" t="s">
        <v>34</v>
      </c>
      <c r="E402" s="220">
        <v>51</v>
      </c>
      <c r="F402" s="271"/>
      <c r="G402" s="271"/>
      <c r="H402" s="271"/>
      <c r="I402" s="271"/>
      <c r="J402" s="271"/>
      <c r="K402" s="46"/>
      <c r="L402" s="46"/>
      <c r="M402" s="233"/>
      <c r="N402" s="46"/>
      <c r="O402" s="46"/>
      <c r="P402" s="46"/>
      <c r="Q402" s="46"/>
      <c r="R402" s="271">
        <v>1</v>
      </c>
      <c r="S402" s="46"/>
      <c r="T402" s="46"/>
      <c r="U402" s="271"/>
      <c r="V402" s="93">
        <f>F402*$F$2+G402*$G$2+H402*$H$2+I402*$I$2+J402*$J$2+K402*$K$2+L402*$L$2+M402*$M$2+N402*$N$2+O402*$O$2+P402*$P$2+Q402*$Q$2+R402*$R$2+S402*$S$2+U402*$U$2+T402*$T$150</f>
        <v>65</v>
      </c>
    </row>
    <row r="403" spans="1:26" ht="12.75">
      <c r="A403" s="116">
        <v>3</v>
      </c>
      <c r="B403" s="355"/>
      <c r="C403" s="105"/>
      <c r="D403" s="52" t="s">
        <v>35</v>
      </c>
      <c r="E403" s="50"/>
      <c r="F403" s="47"/>
      <c r="G403" s="274"/>
      <c r="H403" s="47"/>
      <c r="I403" s="47"/>
      <c r="J403" s="47"/>
      <c r="K403" s="47"/>
      <c r="L403" s="47"/>
      <c r="M403" s="233"/>
      <c r="N403" s="47"/>
      <c r="O403" s="47"/>
      <c r="P403" s="47"/>
      <c r="Q403" s="47"/>
      <c r="R403" s="274"/>
      <c r="S403" s="47"/>
      <c r="T403" s="47"/>
      <c r="U403" s="274"/>
      <c r="V403" s="93">
        <f>F403*$F$2+G403*$G$2+H403*$H$2+I403*$I$2+J403*$J$2+K403*$K$2+L403*$L$2+M403*$M$2+N403*$N$2+O403*$O$2+P403*$P$2+Q403*$Q$2+R403*$R$2+S403*$S$2+U403*$U$2+T403*$T$150</f>
        <v>0</v>
      </c>
    </row>
    <row r="404" spans="1:26" ht="12.75">
      <c r="A404" s="116">
        <v>3</v>
      </c>
      <c r="B404" s="355"/>
      <c r="C404" s="53">
        <f>E401+E402+E403+E404</f>
        <v>251</v>
      </c>
      <c r="D404" s="62" t="s">
        <v>36</v>
      </c>
      <c r="E404" s="56"/>
      <c r="F404" s="46"/>
      <c r="G404" s="271"/>
      <c r="H404" s="46"/>
      <c r="I404" s="46"/>
      <c r="J404" s="46"/>
      <c r="K404" s="46"/>
      <c r="L404" s="46"/>
      <c r="M404" s="233"/>
      <c r="N404" s="46"/>
      <c r="O404" s="46"/>
      <c r="P404" s="46"/>
      <c r="Q404" s="46"/>
      <c r="R404" s="271"/>
      <c r="S404" s="46"/>
      <c r="T404" s="46"/>
      <c r="U404" s="271"/>
      <c r="V404" s="93">
        <f>F404*$F$2+G404*$G$2+H404*$H$2+I404*$I$2+J404*$J$2+K404*$K$2+L404*$L$2+M404*$M$2+N404*$N$2+O404*$O$2+P404*$P$2+Q404*$Q$2+R404*$R$2+S404*$S$2+U404*$U$2+T404*$T$150</f>
        <v>0</v>
      </c>
    </row>
    <row r="405" spans="1:26">
      <c r="A405" s="116">
        <v>3</v>
      </c>
      <c r="B405" s="257"/>
      <c r="C405" s="57"/>
      <c r="D405" s="70"/>
      <c r="E405" s="59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96">
        <f>F405*$F$2+G405*$G$2+H405*$H$2+I405*$I$2+J405*$J$2+K405*$K$2+L405*$L$2+M405*$M$2+N405*$N$2+O405*$O$2+P405*$P$2+Q405*$Q$2+R405*$R$2+S405*$S$2+U405*AL405+T405*$T$2</f>
        <v>0</v>
      </c>
    </row>
    <row r="406" spans="1:26">
      <c r="A406" s="116">
        <v>3</v>
      </c>
      <c r="B406" s="258"/>
      <c r="C406" s="112"/>
      <c r="D406" s="68"/>
      <c r="E406" s="69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100"/>
    </row>
    <row r="407" spans="1:26">
      <c r="A407" s="116">
        <v>3</v>
      </c>
      <c r="B407" s="258"/>
      <c r="C407" s="112"/>
      <c r="D407" s="67"/>
      <c r="E407" s="69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100"/>
    </row>
    <row r="408" spans="1:26" ht="12.75">
      <c r="A408" s="116">
        <v>3</v>
      </c>
      <c r="B408" s="365"/>
      <c r="C408" s="351" t="s">
        <v>14</v>
      </c>
      <c r="D408" s="351" t="s">
        <v>15</v>
      </c>
      <c r="E408" s="352" t="s">
        <v>16</v>
      </c>
      <c r="F408" s="50" t="s">
        <v>17</v>
      </c>
      <c r="G408" s="50" t="s">
        <v>18</v>
      </c>
      <c r="H408" s="50" t="s">
        <v>19</v>
      </c>
      <c r="I408" s="50" t="s">
        <v>20</v>
      </c>
      <c r="J408" s="50" t="s">
        <v>21</v>
      </c>
      <c r="K408" s="50" t="s">
        <v>22</v>
      </c>
      <c r="L408" s="50" t="s">
        <v>23</v>
      </c>
      <c r="M408" s="50" t="s">
        <v>24</v>
      </c>
      <c r="N408" s="50" t="s">
        <v>25</v>
      </c>
      <c r="O408" s="50" t="s">
        <v>26</v>
      </c>
      <c r="P408" s="50" t="s">
        <v>27</v>
      </c>
      <c r="Q408" s="50" t="s">
        <v>28</v>
      </c>
      <c r="R408" s="50" t="s">
        <v>29</v>
      </c>
      <c r="S408" s="50" t="s">
        <v>30</v>
      </c>
      <c r="T408" s="50" t="s">
        <v>171</v>
      </c>
      <c r="U408" s="51" t="s">
        <v>31</v>
      </c>
      <c r="V408" s="52"/>
    </row>
    <row r="409" spans="1:26" ht="13.5" thickBot="1">
      <c r="A409" s="116">
        <v>3</v>
      </c>
      <c r="B409" s="354"/>
      <c r="C409" s="351"/>
      <c r="D409" s="351"/>
      <c r="E409" s="352"/>
      <c r="F409" s="50">
        <v>36</v>
      </c>
      <c r="G409" s="50">
        <v>20</v>
      </c>
      <c r="H409" s="50">
        <v>20</v>
      </c>
      <c r="I409" s="50">
        <v>50</v>
      </c>
      <c r="J409" s="50">
        <v>50</v>
      </c>
      <c r="K409" s="50">
        <v>50</v>
      </c>
      <c r="L409" s="50">
        <v>50</v>
      </c>
      <c r="M409" s="50">
        <v>36</v>
      </c>
      <c r="N409" s="50">
        <v>50</v>
      </c>
      <c r="O409" s="50">
        <v>50</v>
      </c>
      <c r="P409" s="50">
        <v>50</v>
      </c>
      <c r="Q409" s="50">
        <v>50</v>
      </c>
      <c r="R409" s="50">
        <v>65</v>
      </c>
      <c r="S409" s="50">
        <v>26</v>
      </c>
      <c r="T409" s="50">
        <v>150</v>
      </c>
      <c r="U409" s="50">
        <v>65</v>
      </c>
      <c r="V409" s="85">
        <f>SUM(F409:U409)</f>
        <v>818</v>
      </c>
    </row>
    <row r="410" spans="1:26" ht="15">
      <c r="A410" s="116">
        <v>3</v>
      </c>
      <c r="B410" s="355">
        <f>'2-ΠΡΟΓΡΑΜΜΑ'!C2+15</f>
        <v>42626</v>
      </c>
      <c r="C410" s="103" t="s">
        <v>32</v>
      </c>
      <c r="D410" s="54" t="s">
        <v>33</v>
      </c>
      <c r="E410" s="50"/>
      <c r="F410" s="47"/>
      <c r="G410" s="47"/>
      <c r="H410" s="47"/>
      <c r="I410" s="47"/>
      <c r="J410" s="47"/>
      <c r="K410" s="47"/>
      <c r="L410" s="47"/>
      <c r="M410" s="233"/>
      <c r="N410" s="47"/>
      <c r="O410" s="47"/>
      <c r="P410" s="47"/>
      <c r="Q410" s="47"/>
      <c r="R410" s="274"/>
      <c r="S410" s="47"/>
      <c r="T410" s="47"/>
      <c r="U410" s="274"/>
      <c r="V410" s="93">
        <f>F410*$F$2+G410*$G$2+H410*$H$2+I410*$I$2+J410*$J$2+K410*$K$2+L410*$L$2+M410*$M$2+N410*$N$2+O410*$O$2+P410*$P$2+Q410*$Q$2+R410*$R$2+S410*$S$2+U410*$U$2+T410*$T$150</f>
        <v>0</v>
      </c>
      <c r="Y410" s="159" t="s">
        <v>32</v>
      </c>
      <c r="Z410" s="160" t="str">
        <f>IF(F411=1,"Γ1,","")&amp;""&amp;IF(G411=1,"Γ2,","")&amp;""&amp;IF(H411=1,"Γ3,","")&amp;""&amp;IF(I411=1,"Γ4,","")&amp;""&amp;IF(J411=1,"Γ5,","")&amp;""&amp;IF(K411=1,"Γ6,","")&amp;""&amp;IF(L411=1,"Γ7,","")&amp;""&amp;IF(M411=1,"B1,","")&amp;""&amp;IF(N411=1,"B2,","")&amp;""&amp;IF(O411=1,"B3,","")&amp;""&amp;IF(P411=1,"B4,","")&amp;""&amp;IF(Q411=1,"ΦΧ,","")&amp;""&amp;IF(R411=1,"ΚΑΜ,","")&amp;""&amp;IF(S411=1,"ΣΧ,","")&amp;""&amp;IF(T411=1,"Κ28,","")&amp;""&amp;IF(U411=1,"ΣΕΥΠ,","")</f>
        <v/>
      </c>
    </row>
    <row r="411" spans="1:26" ht="15">
      <c r="A411" s="116">
        <v>3</v>
      </c>
      <c r="B411" s="356"/>
      <c r="C411" s="104"/>
      <c r="D411" s="55" t="s">
        <v>34</v>
      </c>
      <c r="E411" s="118"/>
      <c r="F411" s="271"/>
      <c r="G411" s="271"/>
      <c r="H411" s="271"/>
      <c r="I411" s="271"/>
      <c r="J411" s="271"/>
      <c r="K411" s="46"/>
      <c r="L411" s="46"/>
      <c r="M411" s="233"/>
      <c r="N411" s="46"/>
      <c r="O411" s="46"/>
      <c r="P411" s="46"/>
      <c r="Q411" s="46"/>
      <c r="R411" s="271"/>
      <c r="S411" s="46"/>
      <c r="T411" s="46"/>
      <c r="U411" s="271"/>
      <c r="V411" s="93">
        <f>F411*$F$2+G411*$G$2+H411*$H$2+I411*$I$2+J411*$J$2+K411*$K$2+L411*$L$2+M411*$M$2+N411*$N$2+O411*$O$2+P411*$P$2+Q411*$Q$2+R411*$R$2+S411*$S$2+U411*$U$2+T411*$T$150</f>
        <v>0</v>
      </c>
      <c r="Y411" s="161" t="s">
        <v>37</v>
      </c>
      <c r="Z411" s="162" t="str">
        <f>IF(F416=1,"Γ1,","")&amp;""&amp;IF(G416=1,"Γ2,","")&amp;""&amp;IF(H416=1,"Γ3,","")&amp;""&amp;IF(I416=1,"Γ4,","")&amp;""&amp;IF(J416=1,"Γ5,","")&amp;""&amp;IF(K416=1,"Γ6,","")&amp;""&amp;IF(L416=1,"Γ7,","")&amp;""&amp;IF(M416=1,"B1,","")&amp;""&amp;IF(N416=1,"B2,","")&amp;""&amp;IF(O416=1,"B3,","")&amp;""&amp;IF(P416=1,"B4,","")&amp;""&amp;IF(Q416=1,"ΦΧ,","")&amp;""&amp;IF(R416=1,"ΚΑΜ,","")&amp;""&amp;IF(S416=1,"ΣΧ,","")&amp;""&amp;IF(T416=1,"Κ28,","")&amp;""&amp;IF(U416=1,"ΣΕΥΠ,","")</f>
        <v>Γ4,Γ5,Γ6,Γ7,B2,Κ28,</v>
      </c>
    </row>
    <row r="412" spans="1:26" ht="15">
      <c r="A412" s="116">
        <v>3</v>
      </c>
      <c r="B412" s="356"/>
      <c r="C412" s="105"/>
      <c r="D412" s="54" t="s">
        <v>35</v>
      </c>
      <c r="E412" s="50"/>
      <c r="F412" s="274"/>
      <c r="G412" s="274"/>
      <c r="H412" s="274"/>
      <c r="I412" s="274"/>
      <c r="J412" s="274"/>
      <c r="K412" s="47"/>
      <c r="L412" s="47"/>
      <c r="M412" s="233"/>
      <c r="N412" s="47"/>
      <c r="O412" s="47"/>
      <c r="P412" s="47"/>
      <c r="Q412" s="47"/>
      <c r="R412" s="274"/>
      <c r="S412" s="47"/>
      <c r="T412" s="47"/>
      <c r="U412" s="274"/>
      <c r="V412" s="93">
        <f>F412*$F$2+G412*$G$2+H412*$H$2+I412*$I$2+J412*$J$2+K412*$K$2+L412*$L$2+M412*$M$2+N412*$N$2+O412*$O$2+P412*$P$2+Q412*$Q$2+R412*$R$2+S412*$S$2+U412*$U$2+T412*$T$150</f>
        <v>0</v>
      </c>
      <c r="Y412" s="161" t="s">
        <v>39</v>
      </c>
      <c r="Z412" s="162" t="str">
        <f>IF(F425=1,"Γ1,","")&amp;""&amp;IF(G425=1,"Γ2,","")&amp;""&amp;IF(H425=1,"Γ3,","")&amp;""&amp;IF(I425=1,"Γ4,","")&amp;""&amp;IF(J425=1,"Γ5,","")&amp;""&amp;IF(K425=1,"Γ6,","")&amp;""&amp;IF(L425=1,"Γ7,","")&amp;""&amp;IF(M425=1,"B1,","")&amp;""&amp;IF(N425=1,"B2,","")&amp;""&amp;IF(O425=1,"B3,","")&amp;""&amp;IF(P425=1,"B4,","")&amp;""&amp;IF(Q425=1,"ΦΧ,","")&amp;""&amp;IF(R425=1,"ΚΑΜ,","")&amp;""&amp;IF(S425=1,"ΣΧ,","")&amp;""&amp;IF(T425=1,"Κ28,","")&amp;""&amp;IF(U425=1,"ΣΕΥΠ,","")</f>
        <v>Γ4,Γ5,Γ6,Γ7,ΚΑΜ,Κ28,ΣΕΥΠ,</v>
      </c>
    </row>
    <row r="413" spans="1:26" ht="15">
      <c r="A413" s="116">
        <v>3</v>
      </c>
      <c r="B413" s="356"/>
      <c r="C413" s="53">
        <f>E410+E411+E412+E413</f>
        <v>240</v>
      </c>
      <c r="D413" s="55" t="s">
        <v>36</v>
      </c>
      <c r="E413" s="56">
        <v>240</v>
      </c>
      <c r="F413" s="271"/>
      <c r="G413" s="271"/>
      <c r="H413" s="271"/>
      <c r="I413" s="271"/>
      <c r="J413" s="271"/>
      <c r="K413" s="46"/>
      <c r="L413" s="46"/>
      <c r="M413" s="233"/>
      <c r="N413" s="46"/>
      <c r="O413" s="46"/>
      <c r="P413" s="46"/>
      <c r="Q413" s="46"/>
      <c r="R413" s="271"/>
      <c r="S413" s="46"/>
      <c r="T413" s="46">
        <v>1</v>
      </c>
      <c r="U413" s="271"/>
      <c r="V413" s="93">
        <f>F413*$F$2+G413*$G$2+H413*$H$2+I413*$I$2+J413*$J$2+K413*$K$2+L413*$L$2+M413*$M$2+N413*$N$2+O413*$O$2+P413*$P$2+Q413*$Q$2+R413*$R$2+S413*$S$2+U413*$U$2+T413*$T$150</f>
        <v>150</v>
      </c>
      <c r="Y413" s="161" t="s">
        <v>40</v>
      </c>
      <c r="Z413" s="162" t="str">
        <f>IF(F430=1,"Γ1,","")&amp;""&amp;IF(G430=1,"Γ2,","")&amp;""&amp;IF(H430=1,"Γ3,","")&amp;""&amp;IF(I430=1,"Γ4,","")&amp;""&amp;IF(J430=1,"Γ5,","")&amp;""&amp;IF(K430=1,"Γ6,","")&amp;""&amp;IF(L430=1,"Γ7,","")&amp;""&amp;IF(M430=1,"B1,","")&amp;""&amp;IF(N430=1,"B2,","")&amp;""&amp;IF(O430=1,"B3,","")&amp;""&amp;IF(P430=1,"B4,","")&amp;""&amp;IF(Q430=1,"ΦΧ,","")&amp;""&amp;IF(R430=1,"ΚΑΜ,","")&amp;""&amp;IF(S430=1,"ΣΧ,","")&amp;""&amp;IF(T430=1,"Κ28,","")&amp;""&amp;IF(U430=1,"ΣΕΥΠ,","")</f>
        <v>ΚΑΜ,</v>
      </c>
    </row>
    <row r="414" spans="1:26" ht="15.75" thickBot="1">
      <c r="A414" s="116">
        <v>3</v>
      </c>
      <c r="B414" s="356"/>
      <c r="C414" s="57"/>
      <c r="D414" s="58"/>
      <c r="E414" s="59"/>
      <c r="F414" s="275"/>
      <c r="G414" s="275"/>
      <c r="H414" s="275"/>
      <c r="I414" s="275"/>
      <c r="J414" s="275"/>
      <c r="K414" s="48"/>
      <c r="L414" s="48"/>
      <c r="M414" s="48"/>
      <c r="N414" s="48"/>
      <c r="O414" s="48"/>
      <c r="P414" s="48"/>
      <c r="Q414" s="48"/>
      <c r="R414" s="275"/>
      <c r="S414" s="71"/>
      <c r="T414" s="71"/>
      <c r="U414" s="275"/>
      <c r="V414" s="97">
        <f>F414*$F$2+G414*$G$2+H414*$H$2+I414*$I$2+J414*$J$2+K414*$K$2+L414*$L$2+M414*$M$2+N414*$N$2+O414*$O$2+P414*$P$2+Q414*$Q$2+R414*$R$2+S414*$S$2+U414*AL414+T414*$T$2</f>
        <v>0</v>
      </c>
      <c r="Y414" s="163" t="s">
        <v>42</v>
      </c>
      <c r="Z414" s="164" t="str">
        <f>IF(F439=1,"Γ1,","")&amp;""&amp;IF(G439=1,"Γ2,","")&amp;""&amp;IF(H439=1,"Γ3,","")&amp;""&amp;IF(I439=1,"Γ4,","")&amp;""&amp;IF(J439=1,"Γ5,","")&amp;""&amp;IF(K439=1,"Γ6,","")&amp;""&amp;IF(L439=1,"Γ7,","")&amp;""&amp;IF(M439=1,"B1,","")&amp;""&amp;IF(N439=1,"B2,","")&amp;""&amp;IF(O439=1,"B3,","")&amp;""&amp;IF(P439=1,"B4,","")&amp;""&amp;IF(Q439=1,"ΦΧ,","")&amp;""&amp;IF(R439=1,"ΚΑΜ,","")&amp;""&amp;IF(S439=1,"ΣΧ,","")&amp;""&amp;IF(T439=1,"Κ28,","")&amp;""&amp;IF(U439=1,"ΣΕΥΠ,","")</f>
        <v>ΚΑΜ,</v>
      </c>
    </row>
    <row r="415" spans="1:26" ht="12.75">
      <c r="A415" s="116">
        <v>3</v>
      </c>
      <c r="B415" s="356"/>
      <c r="C415" s="106" t="s">
        <v>37</v>
      </c>
      <c r="D415" s="54" t="s">
        <v>33</v>
      </c>
      <c r="E415" s="50"/>
      <c r="F415" s="274"/>
      <c r="G415" s="274"/>
      <c r="H415" s="274"/>
      <c r="I415" s="274"/>
      <c r="J415" s="274"/>
      <c r="K415" s="47"/>
      <c r="L415" s="47"/>
      <c r="M415" s="233"/>
      <c r="N415" s="47"/>
      <c r="O415" s="47"/>
      <c r="P415" s="47"/>
      <c r="Q415" s="47"/>
      <c r="R415" s="274"/>
      <c r="S415" s="47"/>
      <c r="T415" s="47"/>
      <c r="U415" s="274"/>
      <c r="V415" s="93">
        <f t="shared" ref="V415:V422" si="19">F415*$F$2+G415*$G$2+H415*$H$2+I415*$I$2+J415*$J$2+K415*$K$2+L415*$L$2+M415*$M$2+N415*$N$2+O415*$O$2+P415*$P$2+Q415*$Q$2+R415*$R$2+S415*$S$2+U415*$U$2+T415*$T$150</f>
        <v>0</v>
      </c>
    </row>
    <row r="416" spans="1:26" ht="12.75">
      <c r="A416" s="116">
        <v>3</v>
      </c>
      <c r="B416" s="356"/>
      <c r="C416" s="107"/>
      <c r="D416" s="55" t="s">
        <v>34</v>
      </c>
      <c r="E416" s="226">
        <v>266</v>
      </c>
      <c r="F416" s="271"/>
      <c r="G416" s="271"/>
      <c r="H416" s="271"/>
      <c r="I416" s="271">
        <v>1</v>
      </c>
      <c r="J416" s="271">
        <v>1</v>
      </c>
      <c r="K416" s="46">
        <v>1</v>
      </c>
      <c r="L416" s="46">
        <v>1</v>
      </c>
      <c r="M416" s="233"/>
      <c r="N416" s="46">
        <v>1</v>
      </c>
      <c r="O416" s="46"/>
      <c r="P416" s="46"/>
      <c r="Q416" s="46"/>
      <c r="R416" s="271"/>
      <c r="S416" s="46"/>
      <c r="T416" s="46">
        <v>1</v>
      </c>
      <c r="U416" s="271"/>
      <c r="V416" s="93">
        <f t="shared" si="19"/>
        <v>400</v>
      </c>
    </row>
    <row r="417" spans="1:22" ht="12.75">
      <c r="A417" s="116">
        <v>3</v>
      </c>
      <c r="B417" s="356"/>
      <c r="C417" s="107"/>
      <c r="D417" s="54" t="s">
        <v>35</v>
      </c>
      <c r="E417" s="50"/>
      <c r="F417" s="274"/>
      <c r="G417" s="274"/>
      <c r="H417" s="274"/>
      <c r="I417" s="274"/>
      <c r="J417" s="274"/>
      <c r="K417" s="47"/>
      <c r="L417" s="47"/>
      <c r="M417" s="233"/>
      <c r="N417" s="47"/>
      <c r="O417" s="47"/>
      <c r="P417" s="47"/>
      <c r="Q417" s="47"/>
      <c r="R417" s="274"/>
      <c r="S417" s="47"/>
      <c r="T417" s="47"/>
      <c r="U417" s="274"/>
      <c r="V417" s="93">
        <f t="shared" si="19"/>
        <v>0</v>
      </c>
    </row>
    <row r="418" spans="1:22" ht="12.75">
      <c r="A418" s="116">
        <v>3</v>
      </c>
      <c r="B418" s="356"/>
      <c r="C418" s="101">
        <f>E415+E416+E417+E418+E419+E420+E421+E422</f>
        <v>381</v>
      </c>
      <c r="D418" s="55" t="s">
        <v>36</v>
      </c>
      <c r="E418" s="56">
        <v>115</v>
      </c>
      <c r="F418" s="271"/>
      <c r="G418" s="271"/>
      <c r="H418" s="271"/>
      <c r="I418" s="271"/>
      <c r="J418" s="271"/>
      <c r="K418" s="46"/>
      <c r="L418" s="46"/>
      <c r="M418" s="233"/>
      <c r="N418" s="46"/>
      <c r="O418" s="46"/>
      <c r="P418" s="46">
        <v>1</v>
      </c>
      <c r="Q418" s="46"/>
      <c r="R418" s="271"/>
      <c r="S418" s="46"/>
      <c r="T418" s="46"/>
      <c r="U418" s="271">
        <v>1</v>
      </c>
      <c r="V418" s="93">
        <f t="shared" si="19"/>
        <v>115</v>
      </c>
    </row>
    <row r="419" spans="1:22" ht="12.75" hidden="1">
      <c r="A419" s="116">
        <v>3</v>
      </c>
      <c r="B419" s="356"/>
      <c r="C419" s="108" t="s">
        <v>38</v>
      </c>
      <c r="D419" s="54" t="s">
        <v>33</v>
      </c>
      <c r="E419" s="50"/>
      <c r="F419" s="274"/>
      <c r="G419" s="274"/>
      <c r="H419" s="274"/>
      <c r="I419" s="274"/>
      <c r="J419" s="274"/>
      <c r="K419" s="47"/>
      <c r="L419" s="47"/>
      <c r="M419" s="47"/>
      <c r="N419" s="47"/>
      <c r="O419" s="47"/>
      <c r="P419" s="47"/>
      <c r="Q419" s="47"/>
      <c r="R419" s="274"/>
      <c r="S419" s="47"/>
      <c r="T419" s="47"/>
      <c r="U419" s="274"/>
      <c r="V419" s="93">
        <f t="shared" si="19"/>
        <v>0</v>
      </c>
    </row>
    <row r="420" spans="1:22" ht="12.75" hidden="1">
      <c r="A420" s="116">
        <v>3</v>
      </c>
      <c r="B420" s="356"/>
      <c r="C420" s="109"/>
      <c r="D420" s="55" t="s">
        <v>34</v>
      </c>
      <c r="E420" s="56"/>
      <c r="F420" s="271"/>
      <c r="G420" s="271"/>
      <c r="H420" s="271"/>
      <c r="I420" s="271"/>
      <c r="J420" s="271"/>
      <c r="K420" s="46"/>
      <c r="L420" s="46"/>
      <c r="M420" s="46"/>
      <c r="N420" s="46"/>
      <c r="O420" s="46"/>
      <c r="P420" s="46"/>
      <c r="Q420" s="46"/>
      <c r="R420" s="271"/>
      <c r="S420" s="46"/>
      <c r="T420" s="46"/>
      <c r="U420" s="271"/>
      <c r="V420" s="93">
        <f t="shared" si="19"/>
        <v>0</v>
      </c>
    </row>
    <row r="421" spans="1:22" ht="12.75" hidden="1">
      <c r="A421" s="116">
        <v>3</v>
      </c>
      <c r="B421" s="356"/>
      <c r="C421" s="110"/>
      <c r="D421" s="54" t="s">
        <v>35</v>
      </c>
      <c r="E421" s="50"/>
      <c r="F421" s="274"/>
      <c r="G421" s="274"/>
      <c r="H421" s="274"/>
      <c r="I421" s="274"/>
      <c r="J421" s="274"/>
      <c r="K421" s="47"/>
      <c r="L421" s="47"/>
      <c r="M421" s="47"/>
      <c r="N421" s="47"/>
      <c r="O421" s="47"/>
      <c r="P421" s="47"/>
      <c r="Q421" s="47"/>
      <c r="R421" s="274"/>
      <c r="S421" s="47"/>
      <c r="T421" s="47"/>
      <c r="U421" s="274"/>
      <c r="V421" s="93">
        <f t="shared" si="19"/>
        <v>0</v>
      </c>
    </row>
    <row r="422" spans="1:22" ht="12.75" hidden="1">
      <c r="A422" s="116">
        <v>3</v>
      </c>
      <c r="B422" s="356"/>
      <c r="D422" s="55" t="s">
        <v>36</v>
      </c>
      <c r="E422" s="56"/>
      <c r="F422" s="271"/>
      <c r="G422" s="271"/>
      <c r="H422" s="271"/>
      <c r="I422" s="271"/>
      <c r="J422" s="271"/>
      <c r="K422" s="46"/>
      <c r="L422" s="46"/>
      <c r="M422" s="46"/>
      <c r="N422" s="46"/>
      <c r="O422" s="46"/>
      <c r="P422" s="46"/>
      <c r="Q422" s="46"/>
      <c r="R422" s="271"/>
      <c r="S422" s="46"/>
      <c r="T422" s="46"/>
      <c r="U422" s="271"/>
      <c r="V422" s="93">
        <f t="shared" si="19"/>
        <v>0</v>
      </c>
    </row>
    <row r="423" spans="1:22" ht="12.75">
      <c r="A423" s="116">
        <v>3</v>
      </c>
      <c r="B423" s="356"/>
      <c r="C423" s="57"/>
      <c r="D423" s="58"/>
      <c r="E423" s="59"/>
      <c r="F423" s="275"/>
      <c r="G423" s="275"/>
      <c r="H423" s="275"/>
      <c r="I423" s="275"/>
      <c r="J423" s="275"/>
      <c r="K423" s="48"/>
      <c r="L423" s="48"/>
      <c r="M423" s="48"/>
      <c r="N423" s="48"/>
      <c r="O423" s="48"/>
      <c r="P423" s="48"/>
      <c r="Q423" s="48"/>
      <c r="R423" s="275"/>
      <c r="S423" s="71"/>
      <c r="T423" s="71"/>
      <c r="U423" s="275"/>
      <c r="V423" s="97">
        <f>F423*$F$2+G423*$G$2+H423*$H$2+I423*$I$2+J423*$J$2+K423*$K$2+L423*$L$2+M423*$M$2+N423*$N$2+O423*$O$2+P423*$P$2+Q423*$Q$2+R423*$R$2+S423*$S$2+U423*AL423+T423*$T$2</f>
        <v>0</v>
      </c>
    </row>
    <row r="424" spans="1:22" ht="12.75">
      <c r="A424" s="116">
        <v>3</v>
      </c>
      <c r="B424" s="356"/>
      <c r="C424" s="103" t="s">
        <v>39</v>
      </c>
      <c r="D424" s="54" t="s">
        <v>33</v>
      </c>
      <c r="E424" s="50">
        <v>10</v>
      </c>
      <c r="F424" s="274"/>
      <c r="G424" s="274"/>
      <c r="H424" s="274"/>
      <c r="I424" s="274"/>
      <c r="J424" s="274"/>
      <c r="K424" s="47"/>
      <c r="L424" s="47"/>
      <c r="M424" s="233"/>
      <c r="N424" s="47">
        <v>1</v>
      </c>
      <c r="O424" s="47"/>
      <c r="P424" s="47"/>
      <c r="Q424" s="47"/>
      <c r="R424" s="274"/>
      <c r="S424" s="47"/>
      <c r="T424" s="47"/>
      <c r="U424" s="274"/>
      <c r="V424" s="93">
        <f>F424*$F$2+G424*$G$2+H424*$H$2+I424*$I$2+J424*$J$2+K424*$K$2+L424*$L$2+M424*$M$2+N424*$N$2+O424*$O$2+P424*$P$2+Q424*$Q$2+R424*$R$2+S424*$S$2+U424*$U$2+T424*$T$150</f>
        <v>50</v>
      </c>
    </row>
    <row r="425" spans="1:22" ht="12.75">
      <c r="A425" s="116">
        <v>3</v>
      </c>
      <c r="B425" s="356"/>
      <c r="C425" s="104"/>
      <c r="D425" s="55" t="s">
        <v>34</v>
      </c>
      <c r="E425" s="220">
        <v>434</v>
      </c>
      <c r="F425" s="271"/>
      <c r="G425" s="271"/>
      <c r="H425" s="271"/>
      <c r="I425" s="271">
        <v>1</v>
      </c>
      <c r="J425" s="271">
        <v>1</v>
      </c>
      <c r="K425" s="46">
        <v>1</v>
      </c>
      <c r="L425" s="46">
        <v>1</v>
      </c>
      <c r="M425" s="233"/>
      <c r="N425" s="46"/>
      <c r="O425" s="46"/>
      <c r="P425" s="46"/>
      <c r="Q425" s="46"/>
      <c r="R425" s="271">
        <v>1</v>
      </c>
      <c r="S425" s="46"/>
      <c r="T425" s="46">
        <v>1</v>
      </c>
      <c r="U425" s="271">
        <v>1</v>
      </c>
      <c r="V425" s="93">
        <f>F425*$F$2+G425*$G$2+H425*$H$2+I425*$I$2+J425*$J$2+K425*$K$2+L425*$L$2+M425*$M$2+N425*$N$2+O425*$O$2+P425*$P$2+Q425*$Q$2+R425*$R$2+S425*$S$2+U425*$U$2+T425*$T$150</f>
        <v>480</v>
      </c>
    </row>
    <row r="426" spans="1:22" ht="12.75">
      <c r="A426" s="116">
        <v>3</v>
      </c>
      <c r="B426" s="356"/>
      <c r="C426" s="105"/>
      <c r="D426" s="54" t="s">
        <v>35</v>
      </c>
      <c r="E426" s="50"/>
      <c r="F426" s="274"/>
      <c r="G426" s="274"/>
      <c r="H426" s="274"/>
      <c r="I426" s="274"/>
      <c r="J426" s="274"/>
      <c r="K426" s="47"/>
      <c r="L426" s="47"/>
      <c r="M426" s="233"/>
      <c r="N426" s="47"/>
      <c r="O426" s="47"/>
      <c r="P426" s="47"/>
      <c r="Q426" s="47"/>
      <c r="R426" s="274"/>
      <c r="S426" s="47"/>
      <c r="T426" s="47"/>
      <c r="U426" s="274"/>
      <c r="V426" s="93">
        <f>F426*$F$2+G426*$G$2+H426*$H$2+I426*$I$2+J426*$J$2+K426*$K$2+L426*$L$2+M426*$M$2+N426*$N$2+O426*$O$2+P426*$P$2+Q426*$Q$2+R426*$R$2+S426*$S$2+U426*$U$2+T426*$T$150</f>
        <v>0</v>
      </c>
    </row>
    <row r="427" spans="1:22" ht="12.75">
      <c r="A427" s="116">
        <v>3</v>
      </c>
      <c r="B427" s="356"/>
      <c r="C427" s="53">
        <f>E424+E425+E426+E427</f>
        <v>489</v>
      </c>
      <c r="D427" s="55" t="s">
        <v>36</v>
      </c>
      <c r="E427" s="56">
        <v>45</v>
      </c>
      <c r="F427" s="271"/>
      <c r="G427" s="271"/>
      <c r="H427" s="271"/>
      <c r="I427" s="271"/>
      <c r="J427" s="271"/>
      <c r="K427" s="46"/>
      <c r="L427" s="46"/>
      <c r="M427" s="233"/>
      <c r="N427" s="46"/>
      <c r="O427" s="46"/>
      <c r="P427" s="46">
        <v>1</v>
      </c>
      <c r="Q427" s="46"/>
      <c r="R427" s="271"/>
      <c r="S427" s="46"/>
      <c r="T427" s="46"/>
      <c r="U427" s="271"/>
      <c r="V427" s="93">
        <f>F427*$F$2+G427*$G$2+H427*$H$2+I427*$I$2+J427*$J$2+K427*$K$2+L427*$L$2+M427*$M$2+N427*$N$2+O427*$O$2+P427*$P$2+Q427*$Q$2+R427*$R$2+S427*$S$2+U427*$U$2+T427*$T$150</f>
        <v>50</v>
      </c>
    </row>
    <row r="428" spans="1:22" ht="12.75">
      <c r="A428" s="116">
        <v>3</v>
      </c>
      <c r="B428" s="356"/>
      <c r="C428" s="57"/>
      <c r="D428" s="58"/>
      <c r="E428" s="59"/>
      <c r="F428" s="275"/>
      <c r="G428" s="275"/>
      <c r="H428" s="275"/>
      <c r="I428" s="275"/>
      <c r="J428" s="275"/>
      <c r="K428" s="48"/>
      <c r="L428" s="48"/>
      <c r="M428" s="48"/>
      <c r="N428" s="48"/>
      <c r="O428" s="48"/>
      <c r="P428" s="48"/>
      <c r="Q428" s="48"/>
      <c r="R428" s="275"/>
      <c r="S428" s="71"/>
      <c r="T428" s="71"/>
      <c r="U428" s="275"/>
      <c r="V428" s="97">
        <f>F428*$F$2+G428*$G$2+H428*$H$2+I428*$I$2+J428*$J$2+K428*$K$2+L428*$L$2+M428*$M$2+N428*$N$2+O428*$O$2+P428*$P$2+Q428*$Q$2+R428*$R$2+S428*$S$2+U428*AL428+T428*$T$2</f>
        <v>0</v>
      </c>
    </row>
    <row r="429" spans="1:22" ht="12.75">
      <c r="A429" s="116">
        <v>3</v>
      </c>
      <c r="B429" s="356"/>
      <c r="C429" s="106" t="s">
        <v>40</v>
      </c>
      <c r="D429" s="54" t="s">
        <v>33</v>
      </c>
      <c r="E429" s="50">
        <v>70</v>
      </c>
      <c r="F429" s="274"/>
      <c r="G429" s="274"/>
      <c r="H429" s="274"/>
      <c r="I429" s="274"/>
      <c r="J429" s="274"/>
      <c r="K429" s="47"/>
      <c r="L429" s="47"/>
      <c r="M429" s="233"/>
      <c r="N429" s="47"/>
      <c r="O429" s="47"/>
      <c r="P429" s="47"/>
      <c r="Q429" s="47"/>
      <c r="R429" s="274"/>
      <c r="S429" s="47"/>
      <c r="T429" s="47"/>
      <c r="U429" s="274">
        <v>1</v>
      </c>
      <c r="V429" s="93">
        <f t="shared" ref="V429:V436" si="20">F429*$F$2+G429*$G$2+H429*$H$2+I429*$I$2+J429*$J$2+K429*$K$2+L429*$L$2+M429*$M$2+N429*$N$2+O429*$O$2+P429*$P$2+Q429*$Q$2+R429*$R$2+S429*$S$2+U429*$U$2+T429*$T$150</f>
        <v>65</v>
      </c>
    </row>
    <row r="430" spans="1:22" ht="12.75">
      <c r="A430" s="116">
        <v>3</v>
      </c>
      <c r="B430" s="356"/>
      <c r="C430" s="107"/>
      <c r="D430" s="55" t="s">
        <v>34</v>
      </c>
      <c r="E430" s="220">
        <v>8</v>
      </c>
      <c r="F430" s="271"/>
      <c r="G430" s="271"/>
      <c r="H430" s="271"/>
      <c r="I430" s="271"/>
      <c r="J430" s="271"/>
      <c r="K430" s="46"/>
      <c r="L430" s="46"/>
      <c r="M430" s="233"/>
      <c r="N430" s="46"/>
      <c r="O430" s="46"/>
      <c r="P430" s="46"/>
      <c r="Q430" s="46"/>
      <c r="R430" s="271">
        <v>1</v>
      </c>
      <c r="S430" s="46"/>
      <c r="T430" s="46"/>
      <c r="U430" s="271"/>
      <c r="V430" s="93">
        <f t="shared" si="20"/>
        <v>65</v>
      </c>
    </row>
    <row r="431" spans="1:22" ht="12.75">
      <c r="A431" s="116">
        <v>3</v>
      </c>
      <c r="B431" s="356"/>
      <c r="C431" s="107"/>
      <c r="D431" s="54" t="s">
        <v>35</v>
      </c>
      <c r="E431" s="50"/>
      <c r="F431" s="274"/>
      <c r="G431" s="274"/>
      <c r="H431" s="274"/>
      <c r="I431" s="274"/>
      <c r="J431" s="274"/>
      <c r="K431" s="47"/>
      <c r="L431" s="47"/>
      <c r="M431" s="233"/>
      <c r="N431" s="47"/>
      <c r="O431" s="47"/>
      <c r="P431" s="47"/>
      <c r="Q431" s="47"/>
      <c r="R431" s="274"/>
      <c r="S431" s="47"/>
      <c r="T431" s="47"/>
      <c r="U431" s="274"/>
      <c r="V431" s="93">
        <f t="shared" si="20"/>
        <v>0</v>
      </c>
    </row>
    <row r="432" spans="1:22" ht="12.75">
      <c r="A432" s="116">
        <v>3</v>
      </c>
      <c r="B432" s="356"/>
      <c r="C432" s="101">
        <f>E429+E430+E431+E432+E433+E434+E435+E436</f>
        <v>78</v>
      </c>
      <c r="D432" s="55" t="s">
        <v>36</v>
      </c>
      <c r="E432" s="56"/>
      <c r="F432" s="271"/>
      <c r="G432" s="271"/>
      <c r="H432" s="271"/>
      <c r="I432" s="271"/>
      <c r="J432" s="271"/>
      <c r="K432" s="46"/>
      <c r="L432" s="46"/>
      <c r="M432" s="233"/>
      <c r="N432" s="46"/>
      <c r="O432" s="46"/>
      <c r="P432" s="46"/>
      <c r="Q432" s="46"/>
      <c r="R432" s="271"/>
      <c r="S432" s="46"/>
      <c r="T432" s="46"/>
      <c r="U432" s="271"/>
      <c r="V432" s="93">
        <f t="shared" si="20"/>
        <v>0</v>
      </c>
    </row>
    <row r="433" spans="1:26" ht="12.75" hidden="1">
      <c r="A433" s="116">
        <v>3</v>
      </c>
      <c r="B433" s="356"/>
      <c r="C433" s="108" t="s">
        <v>41</v>
      </c>
      <c r="D433" s="54" t="s">
        <v>33</v>
      </c>
      <c r="E433" s="50"/>
      <c r="F433" s="274"/>
      <c r="G433" s="274"/>
      <c r="H433" s="274"/>
      <c r="I433" s="274"/>
      <c r="J433" s="274"/>
      <c r="K433" s="47"/>
      <c r="L433" s="47"/>
      <c r="M433" s="47"/>
      <c r="N433" s="47"/>
      <c r="O433" s="47"/>
      <c r="P433" s="47"/>
      <c r="Q433" s="47"/>
      <c r="R433" s="274"/>
      <c r="S433" s="47"/>
      <c r="T433" s="47"/>
      <c r="U433" s="274"/>
      <c r="V433" s="93">
        <f t="shared" si="20"/>
        <v>0</v>
      </c>
    </row>
    <row r="434" spans="1:26" ht="12.75" hidden="1">
      <c r="A434" s="116">
        <v>3</v>
      </c>
      <c r="B434" s="356"/>
      <c r="C434" s="109"/>
      <c r="D434" s="55" t="s">
        <v>34</v>
      </c>
      <c r="E434" s="1"/>
      <c r="F434" s="271"/>
      <c r="G434" s="271"/>
      <c r="H434" s="271"/>
      <c r="I434" s="271"/>
      <c r="J434" s="271"/>
      <c r="K434" s="46"/>
      <c r="L434" s="46"/>
      <c r="M434" s="46"/>
      <c r="N434" s="46"/>
      <c r="O434" s="46"/>
      <c r="P434" s="46"/>
      <c r="Q434" s="46"/>
      <c r="R434" s="271"/>
      <c r="S434" s="46"/>
      <c r="T434" s="46"/>
      <c r="U434" s="271"/>
      <c r="V434" s="93">
        <f t="shared" si="20"/>
        <v>0</v>
      </c>
    </row>
    <row r="435" spans="1:26" ht="12.75" hidden="1">
      <c r="A435" s="116">
        <v>3</v>
      </c>
      <c r="B435" s="356"/>
      <c r="C435" s="110"/>
      <c r="D435" s="54" t="s">
        <v>35</v>
      </c>
      <c r="E435" s="50"/>
      <c r="F435" s="274"/>
      <c r="G435" s="274"/>
      <c r="H435" s="274"/>
      <c r="I435" s="274"/>
      <c r="J435" s="274"/>
      <c r="K435" s="47"/>
      <c r="L435" s="47"/>
      <c r="M435" s="47"/>
      <c r="N435" s="47"/>
      <c r="O435" s="47"/>
      <c r="P435" s="47"/>
      <c r="Q435" s="47"/>
      <c r="R435" s="274"/>
      <c r="S435" s="47"/>
      <c r="T435" s="47"/>
      <c r="U435" s="274"/>
      <c r="V435" s="93">
        <f t="shared" si="20"/>
        <v>0</v>
      </c>
    </row>
    <row r="436" spans="1:26" ht="12.75" hidden="1">
      <c r="A436" s="116">
        <v>3</v>
      </c>
      <c r="B436" s="356"/>
      <c r="D436" s="55" t="s">
        <v>36</v>
      </c>
      <c r="E436" s="56"/>
      <c r="F436" s="271"/>
      <c r="G436" s="271"/>
      <c r="H436" s="271"/>
      <c r="I436" s="271"/>
      <c r="J436" s="271"/>
      <c r="K436" s="46"/>
      <c r="L436" s="46"/>
      <c r="M436" s="46"/>
      <c r="N436" s="46"/>
      <c r="O436" s="46"/>
      <c r="P436" s="46"/>
      <c r="Q436" s="46"/>
      <c r="R436" s="271"/>
      <c r="S436" s="46"/>
      <c r="T436" s="46"/>
      <c r="U436" s="271"/>
      <c r="V436" s="93">
        <f t="shared" si="20"/>
        <v>0</v>
      </c>
    </row>
    <row r="437" spans="1:26" ht="12.75">
      <c r="A437" s="116">
        <v>3</v>
      </c>
      <c r="B437" s="356"/>
      <c r="C437" s="57"/>
      <c r="D437" s="58"/>
      <c r="E437" s="59"/>
      <c r="F437" s="275"/>
      <c r="G437" s="275"/>
      <c r="H437" s="275"/>
      <c r="I437" s="275"/>
      <c r="J437" s="275"/>
      <c r="K437" s="48"/>
      <c r="L437" s="48"/>
      <c r="M437" s="48"/>
      <c r="N437" s="48"/>
      <c r="O437" s="48"/>
      <c r="P437" s="48"/>
      <c r="Q437" s="48"/>
      <c r="R437" s="275"/>
      <c r="S437" s="71"/>
      <c r="T437" s="71"/>
      <c r="U437" s="275"/>
      <c r="V437" s="97">
        <f>F437*$F$2+G437*$G$2+H437*$H$2+I437*$I$2+J437*$J$2+K437*$K$2+L437*$L$2+M437*$M$2+N437*$N$2+O437*$O$2+P437*$P$2+Q437*$Q$2+R437*$R$2+S437*$S$2+U437*AL437+T437*$T$2</f>
        <v>0</v>
      </c>
    </row>
    <row r="438" spans="1:26" ht="12.75">
      <c r="A438" s="116">
        <v>3</v>
      </c>
      <c r="B438" s="356"/>
      <c r="C438" s="103" t="s">
        <v>42</v>
      </c>
      <c r="D438" s="54" t="s">
        <v>33</v>
      </c>
      <c r="E438" s="50">
        <v>250</v>
      </c>
      <c r="F438" s="274"/>
      <c r="G438" s="274"/>
      <c r="H438" s="274"/>
      <c r="I438" s="274"/>
      <c r="J438" s="274"/>
      <c r="K438" s="47"/>
      <c r="L438" s="47"/>
      <c r="M438" s="233"/>
      <c r="N438" s="47"/>
      <c r="O438" s="47"/>
      <c r="P438" s="47"/>
      <c r="Q438" s="47"/>
      <c r="R438" s="274"/>
      <c r="S438" s="47"/>
      <c r="T438" s="47">
        <v>1</v>
      </c>
      <c r="U438" s="274"/>
      <c r="V438" s="93">
        <f>F438*$F$2+G438*$G$2+H438*$H$2+I438*$I$2+J438*$J$2+K438*$K$2+L438*$L$2+M438*$M$2+N438*$N$2+O438*$O$2+P438*$P$2+Q438*$Q$2+R438*$R$2+S438*$S$2+U438*$U$2+T438*$T$150</f>
        <v>150</v>
      </c>
    </row>
    <row r="439" spans="1:26" ht="12.75">
      <c r="A439" s="116">
        <v>3</v>
      </c>
      <c r="B439" s="356"/>
      <c r="C439" s="104"/>
      <c r="D439" s="55" t="s">
        <v>34</v>
      </c>
      <c r="E439" s="220">
        <v>58</v>
      </c>
      <c r="F439" s="271"/>
      <c r="G439" s="271"/>
      <c r="H439" s="271"/>
      <c r="I439" s="271"/>
      <c r="J439" s="271"/>
      <c r="K439" s="46"/>
      <c r="L439" s="46"/>
      <c r="M439" s="233"/>
      <c r="N439" s="46"/>
      <c r="O439" s="46"/>
      <c r="P439" s="46"/>
      <c r="Q439" s="46"/>
      <c r="R439" s="271">
        <v>1</v>
      </c>
      <c r="S439" s="46"/>
      <c r="T439" s="46"/>
      <c r="U439" s="271"/>
      <c r="V439" s="93">
        <f>F439*$F$2+G439*$G$2+H439*$H$2+I439*$I$2+J439*$J$2+K439*$K$2+L439*$L$2+M439*$M$2+N439*$N$2+O439*$O$2+P439*$P$2+Q439*$Q$2+R439*$R$2+S439*$S$2+U439*$U$2+T439*$T$150</f>
        <v>65</v>
      </c>
    </row>
    <row r="440" spans="1:26" ht="12.75">
      <c r="A440" s="116">
        <v>3</v>
      </c>
      <c r="B440" s="356"/>
      <c r="C440" s="105"/>
      <c r="D440" s="54" t="s">
        <v>35</v>
      </c>
      <c r="E440" s="50">
        <v>60</v>
      </c>
      <c r="F440" s="47"/>
      <c r="G440" s="274"/>
      <c r="H440" s="47"/>
      <c r="I440" s="47"/>
      <c r="J440" s="47"/>
      <c r="K440" s="47"/>
      <c r="L440" s="47"/>
      <c r="M440" s="233"/>
      <c r="N440" s="47"/>
      <c r="O440" s="47"/>
      <c r="P440" s="47"/>
      <c r="Q440" s="47"/>
      <c r="R440" s="274"/>
      <c r="S440" s="47"/>
      <c r="T440" s="47"/>
      <c r="U440" s="274">
        <v>1</v>
      </c>
      <c r="V440" s="93">
        <f>F440*$F$2+G440*$G$2+H440*$H$2+I440*$I$2+J440*$J$2+K440*$K$2+L440*$L$2+M440*$M$2+N440*$N$2+O440*$O$2+P440*$P$2+Q440*$Q$2+R440*$R$2+S440*$S$2+U440*$U$2+T440*$T$150</f>
        <v>65</v>
      </c>
    </row>
    <row r="441" spans="1:26" ht="12.75">
      <c r="A441" s="116">
        <v>3</v>
      </c>
      <c r="B441" s="356"/>
      <c r="C441" s="53">
        <f>E438+E439+E440+E441</f>
        <v>368</v>
      </c>
      <c r="D441" s="55" t="s">
        <v>36</v>
      </c>
      <c r="E441" s="56"/>
      <c r="F441" s="46"/>
      <c r="G441" s="271"/>
      <c r="H441" s="46"/>
      <c r="I441" s="46"/>
      <c r="J441" s="46"/>
      <c r="K441" s="46"/>
      <c r="L441" s="46"/>
      <c r="M441" s="233"/>
      <c r="N441" s="46"/>
      <c r="O441" s="46"/>
      <c r="P441" s="46"/>
      <c r="Q441" s="46"/>
      <c r="R441" s="271"/>
      <c r="S441" s="46"/>
      <c r="T441" s="46"/>
      <c r="U441" s="271"/>
      <c r="V441" s="93">
        <f>F441*$F$2+G441*$G$2+H441*$H$2+I441*$I$2+J441*$J$2+K441*$K$2+L441*$L$2+M441*$M$2+N441*$N$2+O441*$O$2+P441*$P$2+Q441*$Q$2+R441*$R$2+S441*$S$2+U441*$U$2+T441*$T$150</f>
        <v>0</v>
      </c>
    </row>
    <row r="442" spans="1:26" ht="14.25" customHeight="1">
      <c r="A442" s="116">
        <v>3</v>
      </c>
      <c r="B442" s="257"/>
      <c r="C442" s="57"/>
      <c r="D442" s="58"/>
      <c r="E442" s="59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97">
        <f>F442*$F$2+G442*$G$2+H442*$H$2+I442*$I$2+J442*$J$2+K442*$K$2+L442*$L$2+M442*$M$2+N442*$N$2+O442*$O$2+P442*$P$2+Q442*$Q$2+R442*$R$2+S442*$S$2+U442*AL442+T442*$T$2</f>
        <v>0</v>
      </c>
    </row>
    <row r="443" spans="1:26">
      <c r="A443" s="116">
        <v>3</v>
      </c>
      <c r="B443" s="258"/>
      <c r="C443" s="112"/>
      <c r="D443" s="68"/>
      <c r="E443" s="69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100"/>
    </row>
    <row r="444" spans="1:26">
      <c r="A444" s="116">
        <v>3</v>
      </c>
      <c r="B444" s="258"/>
      <c r="C444" s="112"/>
      <c r="D444" s="67"/>
      <c r="E444" s="69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100"/>
    </row>
    <row r="445" spans="1:26" ht="12.75">
      <c r="A445" s="116">
        <v>3</v>
      </c>
      <c r="B445" s="365"/>
      <c r="C445" s="351" t="s">
        <v>14</v>
      </c>
      <c r="D445" s="351" t="s">
        <v>15</v>
      </c>
      <c r="E445" s="352" t="s">
        <v>16</v>
      </c>
      <c r="F445" s="50" t="s">
        <v>17</v>
      </c>
      <c r="G445" s="50" t="s">
        <v>18</v>
      </c>
      <c r="H445" s="50" t="s">
        <v>19</v>
      </c>
      <c r="I445" s="50" t="s">
        <v>20</v>
      </c>
      <c r="J445" s="50" t="s">
        <v>21</v>
      </c>
      <c r="K445" s="50" t="s">
        <v>22</v>
      </c>
      <c r="L445" s="50" t="s">
        <v>23</v>
      </c>
      <c r="M445" s="50" t="s">
        <v>24</v>
      </c>
      <c r="N445" s="50" t="s">
        <v>25</v>
      </c>
      <c r="O445" s="50" t="s">
        <v>26</v>
      </c>
      <c r="P445" s="50" t="s">
        <v>27</v>
      </c>
      <c r="Q445" s="50" t="s">
        <v>28</v>
      </c>
      <c r="R445" s="50" t="s">
        <v>29</v>
      </c>
      <c r="S445" s="50" t="s">
        <v>30</v>
      </c>
      <c r="T445" s="50" t="s">
        <v>171</v>
      </c>
      <c r="U445" s="51" t="s">
        <v>31</v>
      </c>
      <c r="V445" s="52"/>
    </row>
    <row r="446" spans="1:26" ht="13.5" thickBot="1">
      <c r="A446" s="116">
        <v>3</v>
      </c>
      <c r="B446" s="354"/>
      <c r="C446" s="351"/>
      <c r="D446" s="351"/>
      <c r="E446" s="352"/>
      <c r="F446" s="50">
        <v>36</v>
      </c>
      <c r="G446" s="50">
        <v>20</v>
      </c>
      <c r="H446" s="50">
        <v>20</v>
      </c>
      <c r="I446" s="50">
        <v>50</v>
      </c>
      <c r="J446" s="50">
        <v>50</v>
      </c>
      <c r="K446" s="50">
        <v>50</v>
      </c>
      <c r="L446" s="50">
        <v>50</v>
      </c>
      <c r="M446" s="50">
        <v>36</v>
      </c>
      <c r="N446" s="50">
        <v>50</v>
      </c>
      <c r="O446" s="50">
        <v>50</v>
      </c>
      <c r="P446" s="50">
        <v>50</v>
      </c>
      <c r="Q446" s="50">
        <v>50</v>
      </c>
      <c r="R446" s="50">
        <v>65</v>
      </c>
      <c r="S446" s="50">
        <v>26</v>
      </c>
      <c r="T446" s="50">
        <v>150</v>
      </c>
      <c r="U446" s="50">
        <v>65</v>
      </c>
      <c r="V446" s="85">
        <f>SUM(F446:U446)</f>
        <v>818</v>
      </c>
    </row>
    <row r="447" spans="1:26" ht="15">
      <c r="A447" s="116">
        <v>3</v>
      </c>
      <c r="B447" s="355">
        <f>'2-ΠΡΟΓΡΑΜΜΑ'!C2+16</f>
        <v>42627</v>
      </c>
      <c r="C447" s="103" t="s">
        <v>32</v>
      </c>
      <c r="D447" s="54" t="s">
        <v>33</v>
      </c>
      <c r="E447" s="50">
        <v>150</v>
      </c>
      <c r="F447" s="47"/>
      <c r="G447" s="47"/>
      <c r="H447" s="47"/>
      <c r="I447" s="47">
        <v>1</v>
      </c>
      <c r="J447" s="47">
        <v>1</v>
      </c>
      <c r="K447" s="47">
        <v>1</v>
      </c>
      <c r="L447" s="47"/>
      <c r="M447" s="233"/>
      <c r="N447" s="47"/>
      <c r="O447" s="47"/>
      <c r="P447" s="47"/>
      <c r="Q447" s="47"/>
      <c r="R447" s="274"/>
      <c r="S447" s="47"/>
      <c r="T447" s="47"/>
      <c r="U447" s="274"/>
      <c r="V447" s="93">
        <f>F447*$F$2+G447*$G$2+H447*$H$2+I447*$I$2+J447*$J$2+K447*$K$2+L447*$L$2+M447*$M$2+N447*$N$2+O447*$O$2+P447*$P$2+Q447*$Q$2+R447*$R$2+S447*$S$2+U447*$U$2+T447*$T$150</f>
        <v>150</v>
      </c>
      <c r="Y447" s="159" t="s">
        <v>32</v>
      </c>
      <c r="Z447" s="160" t="str">
        <f>IF(F448=1,"Γ1,","")&amp;""&amp;IF(G448=1,"Γ2,","")&amp;""&amp;IF(H448=1,"Γ3,","")&amp;""&amp;IF(I448=1,"Γ4,","")&amp;""&amp;IF(J448=1,"Γ5,","")&amp;""&amp;IF(K448=1,"Γ6,","")&amp;""&amp;IF(L448=1,"Γ7,","")&amp;""&amp;IF(M448=1,"B1,","")&amp;""&amp;IF(N448=1,"B2,","")&amp;""&amp;IF(O448=1,"B3,","")&amp;""&amp;IF(P448=1,"B4,","")&amp;""&amp;IF(Q448=1,"ΦΧ,","")&amp;""&amp;IF(R448=1,"ΚΑΜ,","")&amp;""&amp;IF(S448=1,"ΣΧ,","")&amp;""&amp;IF(T448=1,"Κ28,","")&amp;""&amp;IF(U448=1,"ΣΕΥΠ,","")</f>
        <v>B4,</v>
      </c>
    </row>
    <row r="448" spans="1:26" ht="15">
      <c r="A448" s="116">
        <v>3</v>
      </c>
      <c r="B448" s="356"/>
      <c r="C448" s="104"/>
      <c r="D448" s="55" t="s">
        <v>34</v>
      </c>
      <c r="E448" s="218">
        <v>17</v>
      </c>
      <c r="F448" s="271"/>
      <c r="G448" s="271"/>
      <c r="H448" s="271"/>
      <c r="I448" s="271"/>
      <c r="J448" s="271"/>
      <c r="K448" s="46"/>
      <c r="L448" s="46"/>
      <c r="M448" s="233"/>
      <c r="N448" s="46"/>
      <c r="O448" s="46"/>
      <c r="P448" s="46">
        <v>1</v>
      </c>
      <c r="Q448" s="46"/>
      <c r="R448" s="271"/>
      <c r="S448" s="46"/>
      <c r="T448" s="46"/>
      <c r="U448" s="271"/>
      <c r="V448" s="93">
        <f>F448*$F$2+G448*$G$2+H448*$H$2+I448*$I$2+J448*$J$2+K448*$K$2+L448*$L$2+M448*$M$2+N448*$N$2+O448*$O$2+P448*$P$2+Q448*$Q$2+R448*$R$2+S448*$S$2+U448*$U$2+T448*$T$150</f>
        <v>50</v>
      </c>
      <c r="Y448" s="161" t="s">
        <v>37</v>
      </c>
      <c r="Z448" s="162" t="str">
        <f>IF(F453=1,"Γ1,","")&amp;""&amp;IF(G453=1,"Γ2,","")&amp;""&amp;IF(H453=1,"Γ3,","")&amp;""&amp;IF(I453=1,"Γ4,","")&amp;""&amp;IF(J453=1,"Γ5,","")&amp;""&amp;IF(K453=1,"Γ6,","")&amp;""&amp;IF(L453=1,"Γ7,","")&amp;""&amp;IF(M453=1,"B1,","")&amp;""&amp;IF(N453=1,"B2,","")&amp;""&amp;IF(O453=1,"B3,","")&amp;""&amp;IF(P453=1,"B4,","")&amp;""&amp;IF(Q453=1,"ΦΧ,","")&amp;""&amp;IF(R453=1,"ΚΑΜ,","")&amp;""&amp;IF(S453=1,"ΣΧ,","")&amp;""&amp;IF(T453=1,"Κ28,","")&amp;""&amp;IF(U453=1,"ΣΕΥΠ,","")</f>
        <v>B4,ΚΑΜ,</v>
      </c>
    </row>
    <row r="449" spans="1:26" ht="15">
      <c r="A449" s="116">
        <v>3</v>
      </c>
      <c r="B449" s="356"/>
      <c r="C449" s="105"/>
      <c r="D449" s="54" t="s">
        <v>35</v>
      </c>
      <c r="E449" s="50">
        <v>150</v>
      </c>
      <c r="F449" s="274"/>
      <c r="G449" s="274"/>
      <c r="H449" s="274"/>
      <c r="I449" s="274"/>
      <c r="J449" s="274"/>
      <c r="K449" s="47"/>
      <c r="L449" s="47"/>
      <c r="M449" s="233"/>
      <c r="N449" s="47"/>
      <c r="O449" s="47"/>
      <c r="P449" s="47"/>
      <c r="Q449" s="47"/>
      <c r="R449" s="274">
        <v>1</v>
      </c>
      <c r="S449" s="47"/>
      <c r="T449" s="47"/>
      <c r="U449" s="274">
        <v>1</v>
      </c>
      <c r="V449" s="93">
        <f>F449*$F$2+G449*$G$2+H449*$H$2+I449*$I$2+J449*$J$2+K449*$K$2+L449*$L$2+M449*$M$2+N449*$N$2+O449*$O$2+P449*$P$2+Q449*$Q$2+R449*$R$2+S449*$S$2+U449*$U$2+T449*$T$150</f>
        <v>130</v>
      </c>
      <c r="Y449" s="161" t="s">
        <v>39</v>
      </c>
      <c r="Z449" s="162" t="str">
        <f>IF(F462=1,"Γ1,","")&amp;""&amp;IF(G462=1,"Γ2,","")&amp;""&amp;IF(H462=1,"Γ3,","")&amp;""&amp;IF(I462=1,"Γ4,","")&amp;""&amp;IF(J462=1,"Γ5,","")&amp;""&amp;IF(K462=1,"Γ6,","")&amp;""&amp;IF(L462=1,"Γ7,","")&amp;""&amp;IF(M462=1,"B1,","")&amp;""&amp;IF(N462=1,"B2,","")&amp;""&amp;IF(O462=1,"B3,","")&amp;""&amp;IF(P462=1,"B4,","")&amp;""&amp;IF(Q462=1,"ΦΧ,","")&amp;""&amp;IF(R462=1,"ΚΑΜ,","")&amp;""&amp;IF(S462=1,"ΣΧ,","")&amp;""&amp;IF(T462=1,"Κ28,","")&amp;""&amp;IF(U462=1,"ΣΕΥΠ,","")</f>
        <v>Κ28,</v>
      </c>
    </row>
    <row r="450" spans="1:26" ht="15">
      <c r="A450" s="116">
        <v>3</v>
      </c>
      <c r="B450" s="356"/>
      <c r="C450" s="53">
        <f>E447+E448+E449+E450</f>
        <v>352</v>
      </c>
      <c r="D450" s="55" t="s">
        <v>36</v>
      </c>
      <c r="E450" s="56">
        <v>35</v>
      </c>
      <c r="F450" s="271"/>
      <c r="G450" s="271"/>
      <c r="H450" s="271"/>
      <c r="I450" s="271"/>
      <c r="J450" s="271"/>
      <c r="K450" s="46"/>
      <c r="L450" s="46">
        <v>1</v>
      </c>
      <c r="M450" s="233"/>
      <c r="N450" s="46"/>
      <c r="O450" s="46"/>
      <c r="P450" s="46"/>
      <c r="Q450" s="46"/>
      <c r="R450" s="271"/>
      <c r="S450" s="46"/>
      <c r="T450" s="46"/>
      <c r="U450" s="271"/>
      <c r="V450" s="93">
        <f>F450*$F$2+G450*$G$2+H450*$H$2+I450*$I$2+J450*$J$2+K450*$K$2+L450*$L$2+M450*$M$2+N450*$N$2+O450*$O$2+P450*$P$2+Q450*$Q$2+R450*$R$2+S450*$S$2+U450*$U$2+T450*$T$150</f>
        <v>50</v>
      </c>
      <c r="Y450" s="161" t="s">
        <v>40</v>
      </c>
      <c r="Z450" s="162" t="str">
        <f>IF(F467=1,"Γ1,","")&amp;""&amp;IF(G467=1,"Γ2,","")&amp;""&amp;IF(H467=1,"Γ3,","")&amp;""&amp;IF(I467=1,"Γ4,","")&amp;""&amp;IF(J467=1,"Γ5,","")&amp;""&amp;IF(K467=1,"Γ6,","")&amp;""&amp;IF(L467=1,"Γ7,","")&amp;""&amp;IF(M467=1,"B1,","")&amp;""&amp;IF(N467=1,"B2,","")&amp;""&amp;IF(O467=1,"B3,","")&amp;""&amp;IF(P467=1,"B4,","")&amp;""&amp;IF(Q467=1,"ΦΧ,","")&amp;""&amp;IF(R467=1,"ΚΑΜ,","")&amp;""&amp;IF(S467=1,"ΣΧ,","")&amp;""&amp;IF(T467=1,"Κ28,","")&amp;""&amp;IF(U467=1,"ΣΕΥΠ,","")</f>
        <v/>
      </c>
    </row>
    <row r="451" spans="1:26" ht="15.75" thickBot="1">
      <c r="A451" s="116">
        <v>3</v>
      </c>
      <c r="B451" s="356"/>
      <c r="C451" s="57"/>
      <c r="D451" s="58"/>
      <c r="E451" s="59"/>
      <c r="F451" s="275"/>
      <c r="G451" s="275"/>
      <c r="H451" s="275"/>
      <c r="I451" s="275"/>
      <c r="J451" s="275"/>
      <c r="K451" s="48"/>
      <c r="L451" s="48"/>
      <c r="M451" s="48"/>
      <c r="N451" s="48"/>
      <c r="O451" s="48"/>
      <c r="P451" s="48"/>
      <c r="Q451" s="48"/>
      <c r="R451" s="275"/>
      <c r="S451" s="71"/>
      <c r="T451" s="71"/>
      <c r="U451" s="275"/>
      <c r="V451" s="97">
        <f>F451*$F$2+G451*$G$2+H451*$H$2+I451*$I$2+J451*$J$2+K451*$K$2+L451*$L$2+M451*$M$2+N451*$N$2+O451*$O$2+P451*$P$2+Q451*$Q$2+R451*$R$2+S451*$S$2+U451*AL451+T451*$T$2</f>
        <v>0</v>
      </c>
      <c r="Y451" s="163" t="s">
        <v>42</v>
      </c>
      <c r="Z451" s="164" t="str">
        <f>IF(F476=1,"Γ1,","")&amp;""&amp;IF(G476=1,"Γ2,","")&amp;""&amp;IF(H476=1,"Γ3,","")&amp;""&amp;IF(I476=1,"Γ4,","")&amp;""&amp;IF(J476=1,"Γ5,","")&amp;""&amp;IF(K476=1,"Γ6,","")&amp;""&amp;IF(L476=1,"Γ7,","")&amp;""&amp;IF(M476=1,"B1,","")&amp;""&amp;IF(N476=1,"B2,","")&amp;""&amp;IF(O476=1,"B3,","")&amp;""&amp;IF(P476=1,"B4,","")&amp;""&amp;IF(Q476=1,"ΦΧ,","")&amp;""&amp;IF(R476=1,"ΚΑΜ,","")&amp;""&amp;IF(S476=1,"ΣΧ,","")&amp;""&amp;IF(T476=1,"Κ28,","")&amp;""&amp;IF(U476=1,"ΣΕΥΠ,","")</f>
        <v/>
      </c>
    </row>
    <row r="452" spans="1:26" ht="12.75">
      <c r="A452" s="116">
        <v>3</v>
      </c>
      <c r="B452" s="356"/>
      <c r="C452" s="106" t="s">
        <v>37</v>
      </c>
      <c r="D452" s="54" t="s">
        <v>33</v>
      </c>
      <c r="E452" s="50">
        <v>120</v>
      </c>
      <c r="F452" s="274"/>
      <c r="G452" s="274"/>
      <c r="H452" s="274"/>
      <c r="I452" s="274">
        <v>1</v>
      </c>
      <c r="J452" s="274">
        <v>1</v>
      </c>
      <c r="K452" s="47">
        <v>1</v>
      </c>
      <c r="L452" s="47"/>
      <c r="M452" s="233"/>
      <c r="N452" s="47"/>
      <c r="O452" s="47"/>
      <c r="P452" s="47"/>
      <c r="Q452" s="47"/>
      <c r="R452" s="274"/>
      <c r="S452" s="47"/>
      <c r="T452" s="47"/>
      <c r="U452" s="274"/>
      <c r="V452" s="93">
        <f t="shared" ref="V452:V459" si="21">F452*$F$2+G452*$G$2+H452*$H$2+I452*$I$2+J452*$J$2+K452*$K$2+L452*$L$2+M452*$M$2+N452*$N$2+O452*$O$2+P452*$P$2+Q452*$Q$2+R452*$R$2+S452*$S$2+U452*$U$2+T452*$T$150</f>
        <v>150</v>
      </c>
    </row>
    <row r="453" spans="1:26" ht="12.75">
      <c r="A453" s="116">
        <v>3</v>
      </c>
      <c r="B453" s="356"/>
      <c r="C453" s="107"/>
      <c r="D453" s="55" t="s">
        <v>34</v>
      </c>
      <c r="E453" s="222">
        <v>63</v>
      </c>
      <c r="F453" s="271"/>
      <c r="G453" s="271"/>
      <c r="H453" s="271"/>
      <c r="I453" s="271"/>
      <c r="J453" s="271"/>
      <c r="K453" s="46"/>
      <c r="L453" s="46"/>
      <c r="M453" s="233"/>
      <c r="N453" s="46"/>
      <c r="O453" s="46"/>
      <c r="P453" s="46">
        <v>1</v>
      </c>
      <c r="Q453" s="46"/>
      <c r="R453" s="271">
        <v>1</v>
      </c>
      <c r="S453" s="46"/>
      <c r="T453" s="46"/>
      <c r="U453" s="271"/>
      <c r="V453" s="93">
        <f t="shared" si="21"/>
        <v>115</v>
      </c>
    </row>
    <row r="454" spans="1:26" ht="12.75">
      <c r="A454" s="116">
        <v>3</v>
      </c>
      <c r="B454" s="356"/>
      <c r="C454" s="107"/>
      <c r="D454" s="54" t="s">
        <v>35</v>
      </c>
      <c r="E454" s="61">
        <v>50</v>
      </c>
      <c r="F454" s="274"/>
      <c r="G454" s="274"/>
      <c r="H454" s="274"/>
      <c r="I454" s="274"/>
      <c r="J454" s="274"/>
      <c r="K454" s="47"/>
      <c r="L454" s="47"/>
      <c r="M454" s="233"/>
      <c r="N454" s="47">
        <v>1</v>
      </c>
      <c r="O454" s="47"/>
      <c r="P454" s="47"/>
      <c r="Q454" s="47"/>
      <c r="R454" s="274"/>
      <c r="S454" s="47"/>
      <c r="T454" s="47"/>
      <c r="U454" s="274"/>
      <c r="V454" s="93">
        <f t="shared" si="21"/>
        <v>50</v>
      </c>
    </row>
    <row r="455" spans="1:26" ht="12.75">
      <c r="A455" s="116">
        <v>3</v>
      </c>
      <c r="B455" s="356"/>
      <c r="C455" s="101">
        <f>SUM(E452:E459)</f>
        <v>373</v>
      </c>
      <c r="D455" s="55" t="s">
        <v>36</v>
      </c>
      <c r="E455" s="56">
        <v>140</v>
      </c>
      <c r="F455" s="271"/>
      <c r="G455" s="271"/>
      <c r="H455" s="271"/>
      <c r="I455" s="271"/>
      <c r="J455" s="271"/>
      <c r="K455" s="46"/>
      <c r="L455" s="46"/>
      <c r="M455" s="233"/>
      <c r="N455" s="46"/>
      <c r="O455" s="46"/>
      <c r="P455" s="46"/>
      <c r="Q455" s="46"/>
      <c r="R455" s="271"/>
      <c r="S455" s="46"/>
      <c r="T455" s="46">
        <v>1</v>
      </c>
      <c r="U455" s="271"/>
      <c r="V455" s="93">
        <f t="shared" si="21"/>
        <v>150</v>
      </c>
    </row>
    <row r="456" spans="1:26" ht="12.75" hidden="1">
      <c r="A456" s="116">
        <v>3</v>
      </c>
      <c r="B456" s="356"/>
      <c r="C456" s="108" t="s">
        <v>38</v>
      </c>
      <c r="D456" s="54" t="s">
        <v>33</v>
      </c>
      <c r="E456" s="50"/>
      <c r="F456" s="274"/>
      <c r="G456" s="274"/>
      <c r="H456" s="274"/>
      <c r="I456" s="274"/>
      <c r="J456" s="274"/>
      <c r="K456" s="47"/>
      <c r="L456" s="47"/>
      <c r="M456" s="233"/>
      <c r="N456" s="47"/>
      <c r="O456" s="47"/>
      <c r="P456" s="47"/>
      <c r="Q456" s="47"/>
      <c r="R456" s="274"/>
      <c r="S456" s="47"/>
      <c r="T456" s="47"/>
      <c r="U456" s="274"/>
      <c r="V456" s="93">
        <f t="shared" si="21"/>
        <v>0</v>
      </c>
    </row>
    <row r="457" spans="1:26" ht="12.75" hidden="1">
      <c r="A457" s="116">
        <v>3</v>
      </c>
      <c r="B457" s="356"/>
      <c r="C457" s="109"/>
      <c r="D457" s="55" t="s">
        <v>34</v>
      </c>
      <c r="E457" s="56"/>
      <c r="F457" s="271"/>
      <c r="G457" s="271"/>
      <c r="H457" s="271"/>
      <c r="I457" s="271"/>
      <c r="J457" s="271"/>
      <c r="K457" s="46"/>
      <c r="L457" s="46"/>
      <c r="M457" s="233"/>
      <c r="N457" s="46"/>
      <c r="O457" s="46"/>
      <c r="P457" s="46"/>
      <c r="Q457" s="46"/>
      <c r="R457" s="271"/>
      <c r="S457" s="46"/>
      <c r="T457" s="46"/>
      <c r="U457" s="271"/>
      <c r="V457" s="93">
        <f t="shared" si="21"/>
        <v>0</v>
      </c>
    </row>
    <row r="458" spans="1:26" ht="12.75" hidden="1">
      <c r="A458" s="116">
        <v>3</v>
      </c>
      <c r="B458" s="356"/>
      <c r="C458" s="110"/>
      <c r="D458" s="54" t="s">
        <v>35</v>
      </c>
      <c r="E458" s="50"/>
      <c r="F458" s="274"/>
      <c r="G458" s="274"/>
      <c r="H458" s="274"/>
      <c r="I458" s="274"/>
      <c r="J458" s="274"/>
      <c r="K458" s="47"/>
      <c r="L458" s="47"/>
      <c r="M458" s="233"/>
      <c r="N458" s="47"/>
      <c r="O458" s="47"/>
      <c r="P458" s="47"/>
      <c r="Q458" s="47"/>
      <c r="R458" s="274"/>
      <c r="S458" s="47"/>
      <c r="T458" s="47"/>
      <c r="U458" s="274"/>
      <c r="V458" s="93">
        <f t="shared" si="21"/>
        <v>0</v>
      </c>
    </row>
    <row r="459" spans="1:26" ht="12.75" hidden="1">
      <c r="A459" s="116">
        <v>3</v>
      </c>
      <c r="B459" s="356"/>
      <c r="D459" s="55" t="s">
        <v>36</v>
      </c>
      <c r="E459" s="56"/>
      <c r="F459" s="271"/>
      <c r="G459" s="271"/>
      <c r="H459" s="271"/>
      <c r="I459" s="271"/>
      <c r="J459" s="271"/>
      <c r="K459" s="46"/>
      <c r="L459" s="46"/>
      <c r="M459" s="233"/>
      <c r="N459" s="46"/>
      <c r="O459" s="46"/>
      <c r="P459" s="46"/>
      <c r="Q459" s="46"/>
      <c r="R459" s="271"/>
      <c r="S459" s="46"/>
      <c r="T459" s="46"/>
      <c r="U459" s="271"/>
      <c r="V459" s="93">
        <f t="shared" si="21"/>
        <v>0</v>
      </c>
    </row>
    <row r="460" spans="1:26" ht="12.75">
      <c r="A460" s="116">
        <v>3</v>
      </c>
      <c r="B460" s="356"/>
      <c r="C460" s="57"/>
      <c r="D460" s="58"/>
      <c r="E460" s="59"/>
      <c r="F460" s="275"/>
      <c r="G460" s="275"/>
      <c r="H460" s="275"/>
      <c r="I460" s="275"/>
      <c r="J460" s="275"/>
      <c r="K460" s="48"/>
      <c r="L460" s="48"/>
      <c r="M460" s="48"/>
      <c r="N460" s="48"/>
      <c r="O460" s="48"/>
      <c r="P460" s="48"/>
      <c r="Q460" s="48"/>
      <c r="R460" s="275"/>
      <c r="S460" s="71"/>
      <c r="T460" s="71"/>
      <c r="U460" s="275"/>
      <c r="V460" s="97">
        <f>F460*$F$2+G460*$G$2+H460*$H$2+I460*$I$2+J460*$J$2+K460*$K$2+L460*$L$2+M460*$M$2+N460*$N$2+O460*$O$2+P460*$P$2+Q460*$Q$2+R460*$R$2+S460*$S$2+U460*AL460+T460*$T$2</f>
        <v>0</v>
      </c>
    </row>
    <row r="461" spans="1:26" ht="12.75">
      <c r="A461" s="116">
        <v>3</v>
      </c>
      <c r="B461" s="356"/>
      <c r="C461" s="103" t="s">
        <v>39</v>
      </c>
      <c r="D461" s="54" t="s">
        <v>33</v>
      </c>
      <c r="E461" s="50"/>
      <c r="F461" s="274"/>
      <c r="G461" s="274"/>
      <c r="H461" s="274"/>
      <c r="I461" s="274"/>
      <c r="J461" s="274"/>
      <c r="K461" s="47"/>
      <c r="L461" s="47"/>
      <c r="M461" s="233"/>
      <c r="N461" s="47"/>
      <c r="O461" s="47"/>
      <c r="P461" s="47"/>
      <c r="Q461" s="47"/>
      <c r="R461" s="274"/>
      <c r="S461" s="47"/>
      <c r="T461" s="47"/>
      <c r="U461" s="274"/>
      <c r="V461" s="93">
        <f>F461*$F$2+G461*$G$2+H461*$H$2+I461*$I$2+J461*$J$2+K461*$K$2+L461*$L$2+M461*$M$2+N461*$N$2+O461*$O$2+P461*$P$2+Q461*$Q$2+R461*$R$2+S461*$S$2+U461*$U$2+T461*$T$150</f>
        <v>0</v>
      </c>
    </row>
    <row r="462" spans="1:26" ht="12.75">
      <c r="A462" s="116">
        <v>3</v>
      </c>
      <c r="B462" s="356"/>
      <c r="C462" s="104"/>
      <c r="D462" s="55" t="s">
        <v>34</v>
      </c>
      <c r="E462" s="337">
        <v>0</v>
      </c>
      <c r="F462" s="271"/>
      <c r="G462" s="271"/>
      <c r="H462" s="271"/>
      <c r="I462" s="271"/>
      <c r="J462" s="271"/>
      <c r="K462" s="46"/>
      <c r="L462" s="46"/>
      <c r="M462" s="233"/>
      <c r="N462" s="46"/>
      <c r="O462" s="46"/>
      <c r="P462" s="46"/>
      <c r="Q462" s="46"/>
      <c r="R462" s="271"/>
      <c r="S462" s="46"/>
      <c r="T462" s="46">
        <v>1</v>
      </c>
      <c r="U462" s="271"/>
      <c r="V462" s="93">
        <f>F462*$F$2+G462*$G$2+H462*$H$2+I462*$I$2+J462*$J$2+K462*$K$2+L462*$L$2+M462*$M$2+N462*$N$2+O462*$O$2+P462*$P$2+Q462*$Q$2+R462*$R$2+S462*$S$2+U462*$U$2+T462*$T$150</f>
        <v>150</v>
      </c>
    </row>
    <row r="463" spans="1:26" ht="12.75">
      <c r="A463" s="116">
        <v>3</v>
      </c>
      <c r="B463" s="356"/>
      <c r="C463" s="105"/>
      <c r="D463" s="54" t="s">
        <v>35</v>
      </c>
      <c r="E463" s="338">
        <v>0</v>
      </c>
      <c r="F463" s="274"/>
      <c r="G463" s="274"/>
      <c r="H463" s="274"/>
      <c r="I463" s="274"/>
      <c r="J463" s="274"/>
      <c r="K463" s="47"/>
      <c r="L463" s="47"/>
      <c r="M463" s="233"/>
      <c r="N463" s="47"/>
      <c r="O463" s="47"/>
      <c r="P463" s="47"/>
      <c r="Q463" s="47"/>
      <c r="R463" s="274"/>
      <c r="S463" s="47"/>
      <c r="T463" s="47">
        <v>1</v>
      </c>
      <c r="U463" s="274"/>
      <c r="V463" s="93">
        <f>F463*$F$2+G463*$G$2+H463*$H$2+I463*$I$2+J463*$J$2+K463*$K$2+L463*$L$2+M463*$M$2+N463*$N$2+O463*$O$2+P463*$P$2+Q463*$Q$2+R463*$R$2+S463*$S$2+U463*$U$2+T463*$T$150</f>
        <v>150</v>
      </c>
    </row>
    <row r="464" spans="1:26" ht="12.75">
      <c r="A464" s="116">
        <v>3</v>
      </c>
      <c r="B464" s="356"/>
      <c r="C464" s="53">
        <f>E461+E462+E463+E464</f>
        <v>140</v>
      </c>
      <c r="D464" s="55" t="s">
        <v>36</v>
      </c>
      <c r="E464" s="339">
        <v>140</v>
      </c>
      <c r="F464" s="271"/>
      <c r="G464" s="271"/>
      <c r="H464" s="271"/>
      <c r="I464" s="271"/>
      <c r="J464" s="271"/>
      <c r="K464" s="46"/>
      <c r="L464" s="46"/>
      <c r="M464" s="233"/>
      <c r="N464" s="46"/>
      <c r="O464" s="46"/>
      <c r="P464" s="46"/>
      <c r="Q464" s="46"/>
      <c r="R464" s="271"/>
      <c r="S464" s="46"/>
      <c r="T464" s="46">
        <v>1</v>
      </c>
      <c r="U464" s="271"/>
      <c r="V464" s="93">
        <f>F464*$F$2+G464*$G$2+H464*$H$2+I464*$I$2+J464*$J$2+K464*$K$2+L464*$L$2+M464*$M$2+N464*$N$2+O464*$O$2+P464*$P$2+Q464*$Q$2+R464*$R$2+S464*$S$2+U464*$U$2+T464*$T$150</f>
        <v>150</v>
      </c>
    </row>
    <row r="465" spans="1:22" ht="12.75">
      <c r="A465" s="116">
        <v>3</v>
      </c>
      <c r="B465" s="356"/>
      <c r="C465" s="57"/>
      <c r="D465" s="58"/>
      <c r="E465" s="59"/>
      <c r="F465" s="275"/>
      <c r="G465" s="275"/>
      <c r="H465" s="275"/>
      <c r="I465" s="275"/>
      <c r="J465" s="275"/>
      <c r="K465" s="48"/>
      <c r="L465" s="48"/>
      <c r="M465" s="48"/>
      <c r="N465" s="48"/>
      <c r="O465" s="48"/>
      <c r="P465" s="48"/>
      <c r="Q465" s="48"/>
      <c r="R465" s="275"/>
      <c r="S465" s="71"/>
      <c r="T465" s="71"/>
      <c r="U465" s="275"/>
      <c r="V465" s="97">
        <f>F465*$F$2+G465*$G$2+H465*$H$2+I465*$I$2+J465*$J$2+K465*$K$2+L465*$L$2+M465*$M$2+N465*$N$2+O465*$O$2+P465*$P$2+Q465*$Q$2+R465*$R$2+S465*$S$2+U465*AL465+T465*$T$2</f>
        <v>0</v>
      </c>
    </row>
    <row r="466" spans="1:22" ht="12.75">
      <c r="A466" s="116">
        <v>3</v>
      </c>
      <c r="B466" s="356"/>
      <c r="C466" s="106" t="s">
        <v>40</v>
      </c>
      <c r="D466" s="54" t="s">
        <v>33</v>
      </c>
      <c r="E466" s="50">
        <v>50</v>
      </c>
      <c r="F466" s="274"/>
      <c r="G466" s="274"/>
      <c r="H466" s="274"/>
      <c r="I466" s="274"/>
      <c r="J466" s="274"/>
      <c r="K466" s="47"/>
      <c r="L466" s="47"/>
      <c r="M466" s="233"/>
      <c r="N466" s="47">
        <v>1</v>
      </c>
      <c r="O466" s="47"/>
      <c r="P466" s="47"/>
      <c r="Q466" s="47"/>
      <c r="R466" s="274"/>
      <c r="S466" s="47"/>
      <c r="T466" s="47"/>
      <c r="U466" s="274"/>
      <c r="V466" s="93">
        <f t="shared" ref="V466:V473" si="22">F466*$F$2+G466*$G$2+H466*$H$2+I466*$I$2+J466*$J$2+K466*$K$2+L466*$L$2+M466*$M$2+N466*$N$2+O466*$O$2+P466*$P$2+Q466*$Q$2+R466*$R$2+S466*$S$2+U466*$U$2+T466*$T$150</f>
        <v>50</v>
      </c>
    </row>
    <row r="467" spans="1:22" ht="12.75">
      <c r="A467" s="116">
        <v>3</v>
      </c>
      <c r="B467" s="356"/>
      <c r="C467" s="107"/>
      <c r="D467" s="55" t="s">
        <v>34</v>
      </c>
      <c r="E467" s="220"/>
      <c r="F467" s="271"/>
      <c r="G467" s="271"/>
      <c r="H467" s="271"/>
      <c r="I467" s="271"/>
      <c r="J467" s="271"/>
      <c r="K467" s="46"/>
      <c r="L467" s="46"/>
      <c r="M467" s="233"/>
      <c r="N467" s="46"/>
      <c r="O467" s="46"/>
      <c r="P467" s="46"/>
      <c r="Q467" s="46"/>
      <c r="R467" s="271"/>
      <c r="S467" s="46"/>
      <c r="T467" s="46"/>
      <c r="U467" s="271"/>
      <c r="V467" s="93">
        <f t="shared" si="22"/>
        <v>0</v>
      </c>
    </row>
    <row r="468" spans="1:22" ht="12.75">
      <c r="A468" s="116">
        <v>3</v>
      </c>
      <c r="B468" s="356"/>
      <c r="C468" s="107"/>
      <c r="D468" s="54" t="s">
        <v>35</v>
      </c>
      <c r="E468" s="50">
        <v>50</v>
      </c>
      <c r="F468" s="274"/>
      <c r="G468" s="274"/>
      <c r="H468" s="274"/>
      <c r="I468" s="274"/>
      <c r="J468" s="274"/>
      <c r="K468" s="47"/>
      <c r="L468" s="47"/>
      <c r="M468" s="233"/>
      <c r="N468" s="47"/>
      <c r="O468" s="47"/>
      <c r="P468" s="47"/>
      <c r="Q468" s="47"/>
      <c r="R468" s="274">
        <v>1</v>
      </c>
      <c r="S468" s="47"/>
      <c r="T468" s="47"/>
      <c r="U468" s="274">
        <v>1</v>
      </c>
      <c r="V468" s="93">
        <f t="shared" si="22"/>
        <v>130</v>
      </c>
    </row>
    <row r="469" spans="1:22" ht="12.75">
      <c r="A469" s="116">
        <v>3</v>
      </c>
      <c r="B469" s="356"/>
      <c r="C469" s="101">
        <f>E466+E467+E468+E469+E470+E471+E472+E473</f>
        <v>100</v>
      </c>
      <c r="D469" s="55" t="s">
        <v>36</v>
      </c>
      <c r="E469" s="56"/>
      <c r="F469" s="271"/>
      <c r="G469" s="271"/>
      <c r="H469" s="271"/>
      <c r="I469" s="271"/>
      <c r="J469" s="271"/>
      <c r="K469" s="46"/>
      <c r="L469" s="46"/>
      <c r="M469" s="233"/>
      <c r="N469" s="46"/>
      <c r="O469" s="46"/>
      <c r="P469" s="46"/>
      <c r="Q469" s="46"/>
      <c r="R469" s="271"/>
      <c r="S469" s="46"/>
      <c r="T469" s="46"/>
      <c r="U469" s="271"/>
      <c r="V469" s="93">
        <f t="shared" si="22"/>
        <v>0</v>
      </c>
    </row>
    <row r="470" spans="1:22" ht="12.75" hidden="1">
      <c r="A470" s="116">
        <v>3</v>
      </c>
      <c r="B470" s="356"/>
      <c r="C470" s="106" t="s">
        <v>41</v>
      </c>
      <c r="D470" s="54" t="s">
        <v>33</v>
      </c>
      <c r="E470" s="50"/>
      <c r="F470" s="274"/>
      <c r="G470" s="274"/>
      <c r="H470" s="274"/>
      <c r="I470" s="274"/>
      <c r="J470" s="274"/>
      <c r="K470" s="47"/>
      <c r="L470" s="47"/>
      <c r="M470" s="233"/>
      <c r="N470" s="47"/>
      <c r="O470" s="47"/>
      <c r="P470" s="47"/>
      <c r="Q470" s="47"/>
      <c r="R470" s="274"/>
      <c r="S470" s="47"/>
      <c r="T470" s="47"/>
      <c r="U470" s="274"/>
      <c r="V470" s="93">
        <f t="shared" si="22"/>
        <v>0</v>
      </c>
    </row>
    <row r="471" spans="1:22" ht="12.75" hidden="1">
      <c r="A471" s="116">
        <v>3</v>
      </c>
      <c r="B471" s="356"/>
      <c r="C471" s="107"/>
      <c r="D471" s="55" t="s">
        <v>34</v>
      </c>
      <c r="E471" s="56"/>
      <c r="F471" s="271"/>
      <c r="G471" s="271"/>
      <c r="H471" s="271"/>
      <c r="I471" s="271"/>
      <c r="J471" s="271"/>
      <c r="K471" s="46"/>
      <c r="L471" s="46"/>
      <c r="M471" s="233"/>
      <c r="N471" s="46"/>
      <c r="O471" s="46"/>
      <c r="P471" s="46"/>
      <c r="Q471" s="46"/>
      <c r="R471" s="271"/>
      <c r="S471" s="46"/>
      <c r="T471" s="46"/>
      <c r="U471" s="271"/>
      <c r="V471" s="93">
        <f t="shared" si="22"/>
        <v>0</v>
      </c>
    </row>
    <row r="472" spans="1:22" ht="12.75" hidden="1">
      <c r="A472" s="116">
        <v>3</v>
      </c>
      <c r="B472" s="356"/>
      <c r="C472" s="114"/>
      <c r="D472" s="54" t="s">
        <v>35</v>
      </c>
      <c r="E472" s="50"/>
      <c r="F472" s="274"/>
      <c r="G472" s="274"/>
      <c r="H472" s="274"/>
      <c r="I472" s="274"/>
      <c r="J472" s="274"/>
      <c r="K472" s="47"/>
      <c r="L472" s="47"/>
      <c r="M472" s="233"/>
      <c r="N472" s="47"/>
      <c r="O472" s="47"/>
      <c r="P472" s="47"/>
      <c r="Q472" s="47"/>
      <c r="R472" s="274"/>
      <c r="S472" s="47"/>
      <c r="T472" s="47"/>
      <c r="U472" s="274"/>
      <c r="V472" s="93">
        <f t="shared" si="22"/>
        <v>0</v>
      </c>
    </row>
    <row r="473" spans="1:22" ht="12.75" hidden="1">
      <c r="A473" s="116">
        <v>3</v>
      </c>
      <c r="B473" s="356"/>
      <c r="C473" s="115"/>
      <c r="D473" s="55" t="s">
        <v>36</v>
      </c>
      <c r="E473" s="56"/>
      <c r="F473" s="271"/>
      <c r="G473" s="271"/>
      <c r="H473" s="271"/>
      <c r="I473" s="271"/>
      <c r="J473" s="271"/>
      <c r="K473" s="46"/>
      <c r="L473" s="46"/>
      <c r="M473" s="233"/>
      <c r="N473" s="46"/>
      <c r="O473" s="46"/>
      <c r="P473" s="46"/>
      <c r="Q473" s="46"/>
      <c r="R473" s="271"/>
      <c r="S473" s="46"/>
      <c r="T473" s="46"/>
      <c r="U473" s="271"/>
      <c r="V473" s="93">
        <f t="shared" si="22"/>
        <v>0</v>
      </c>
    </row>
    <row r="474" spans="1:22" ht="12.75">
      <c r="A474" s="116">
        <v>3</v>
      </c>
      <c r="B474" s="356"/>
      <c r="C474" s="57"/>
      <c r="D474" s="58"/>
      <c r="E474" s="59"/>
      <c r="F474" s="275"/>
      <c r="G474" s="275"/>
      <c r="H474" s="275"/>
      <c r="I474" s="275"/>
      <c r="J474" s="275"/>
      <c r="K474" s="48"/>
      <c r="L474" s="48"/>
      <c r="M474" s="48"/>
      <c r="N474" s="48"/>
      <c r="O474" s="48"/>
      <c r="P474" s="48"/>
      <c r="Q474" s="48"/>
      <c r="R474" s="275"/>
      <c r="S474" s="71"/>
      <c r="T474" s="71"/>
      <c r="U474" s="275"/>
      <c r="V474" s="97">
        <f>F474*$F$2+G474*$G$2+H474*$H$2+I474*$I$2+J474*$J$2+K474*$K$2+L474*$L$2+M474*$M$2+N474*$N$2+O474*$O$2+P474*$P$2+Q474*$Q$2+R474*$R$2+S474*$S$2+U474*AL474+T474*$T$2</f>
        <v>0</v>
      </c>
    </row>
    <row r="475" spans="1:22" ht="12.75">
      <c r="A475" s="116">
        <v>3</v>
      </c>
      <c r="B475" s="356"/>
      <c r="C475" s="103" t="s">
        <v>42</v>
      </c>
      <c r="D475" s="54" t="s">
        <v>33</v>
      </c>
      <c r="E475" s="50">
        <v>200</v>
      </c>
      <c r="F475" s="274"/>
      <c r="G475" s="274"/>
      <c r="H475" s="274"/>
      <c r="I475" s="274"/>
      <c r="J475" s="274"/>
      <c r="K475" s="47"/>
      <c r="L475" s="47"/>
      <c r="M475" s="233"/>
      <c r="N475" s="47"/>
      <c r="O475" s="47"/>
      <c r="P475" s="47"/>
      <c r="Q475" s="47"/>
      <c r="R475" s="274"/>
      <c r="S475" s="47"/>
      <c r="T475" s="47">
        <v>1</v>
      </c>
      <c r="U475" s="274"/>
      <c r="V475" s="93">
        <f>F475*$F$2+G475*$G$2+H475*$H$2+I475*$I$2+J475*$J$2+K475*$K$2+L475*$L$2+M475*$M$2+N475*$N$2+O475*$O$2+P475*$P$2+Q475*$Q$2+R475*$R$2+S475*$S$2+U475*$U$2+T475*$T$150</f>
        <v>150</v>
      </c>
    </row>
    <row r="476" spans="1:22" ht="12.75">
      <c r="A476" s="116">
        <v>3</v>
      </c>
      <c r="B476" s="356"/>
      <c r="C476" s="104"/>
      <c r="D476" s="55" t="s">
        <v>34</v>
      </c>
      <c r="E476" s="220"/>
      <c r="F476" s="271"/>
      <c r="G476" s="271"/>
      <c r="H476" s="271"/>
      <c r="I476" s="271"/>
      <c r="J476" s="271"/>
      <c r="K476" s="46"/>
      <c r="L476" s="46"/>
      <c r="M476" s="233"/>
      <c r="N476" s="46"/>
      <c r="O476" s="46"/>
      <c r="P476" s="46"/>
      <c r="Q476" s="46"/>
      <c r="R476" s="271"/>
      <c r="S476" s="46"/>
      <c r="T476" s="46"/>
      <c r="U476" s="271"/>
      <c r="V476" s="93">
        <f>F476*$F$2+G476*$G$2+H476*$H$2+I476*$I$2+J476*$J$2+K476*$K$2+L476*$L$2+M476*$M$2+N476*$N$2+O476*$O$2+P476*$P$2+Q476*$Q$2+R476*$R$2+S476*$S$2+U476*$U$2+T476*$T$150</f>
        <v>0</v>
      </c>
    </row>
    <row r="477" spans="1:22" ht="12.75">
      <c r="A477" s="116">
        <v>3</v>
      </c>
      <c r="B477" s="356"/>
      <c r="C477" s="105"/>
      <c r="D477" s="54" t="s">
        <v>35</v>
      </c>
      <c r="E477" s="50"/>
      <c r="F477" s="47"/>
      <c r="G477" s="274"/>
      <c r="H477" s="47"/>
      <c r="I477" s="47"/>
      <c r="J477" s="47"/>
      <c r="K477" s="47"/>
      <c r="L477" s="47"/>
      <c r="M477" s="233"/>
      <c r="N477" s="47"/>
      <c r="O477" s="47"/>
      <c r="P477" s="47"/>
      <c r="Q477" s="47"/>
      <c r="R477" s="274"/>
      <c r="S477" s="47"/>
      <c r="T477" s="47"/>
      <c r="U477" s="274"/>
      <c r="V477" s="93">
        <f>F477*$F$2+G477*$G$2+H477*$H$2+I477*$I$2+J477*$J$2+K477*$K$2+L477*$L$2+M477*$M$2+N477*$N$2+O477*$O$2+P477*$P$2+Q477*$Q$2+R477*$R$2+S477*$S$2+U477*$U$2+T477*$T$150</f>
        <v>0</v>
      </c>
    </row>
    <row r="478" spans="1:22" ht="12.75">
      <c r="A478" s="116">
        <v>3</v>
      </c>
      <c r="B478" s="356"/>
      <c r="C478" s="53">
        <f>E475+E476+E477+E478</f>
        <v>200</v>
      </c>
      <c r="D478" s="55" t="s">
        <v>36</v>
      </c>
      <c r="E478" s="56"/>
      <c r="F478" s="46"/>
      <c r="G478" s="271"/>
      <c r="H478" s="46"/>
      <c r="I478" s="46"/>
      <c r="J478" s="46"/>
      <c r="K478" s="46"/>
      <c r="L478" s="46"/>
      <c r="M478" s="233"/>
      <c r="N478" s="46"/>
      <c r="O478" s="46"/>
      <c r="P478" s="46"/>
      <c r="Q478" s="46"/>
      <c r="R478" s="271"/>
      <c r="S478" s="46"/>
      <c r="T478" s="46"/>
      <c r="U478" s="271"/>
      <c r="V478" s="93">
        <f>F478*$F$2+G478*$G$2+H478*$H$2+I478*$I$2+J478*$J$2+K478*$K$2+L478*$L$2+M478*$M$2+N478*$N$2+O478*$O$2+P478*$P$2+Q478*$Q$2+R478*$R$2+S478*$S$2+U478*$U$2+T478*$T$150</f>
        <v>0</v>
      </c>
    </row>
    <row r="479" spans="1:22">
      <c r="A479" s="116">
        <v>3</v>
      </c>
      <c r="B479" s="259"/>
      <c r="C479" s="63"/>
      <c r="D479" s="64"/>
      <c r="E479" s="65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98">
        <f>F479*$F$2+G479*$G$2+H479*$H$2+I479*$I$2+J479*$J$2+K479*$K$2+L479*$L$2+M479*$M$2+N479*$N$2+O479*$O$2+P479*$P$2+Q479*$Q$2+R479*$R$2+S479*$S$2+U479*AL479+T479*$T$2</f>
        <v>0</v>
      </c>
    </row>
    <row r="480" spans="1:22">
      <c r="A480" s="116">
        <v>3</v>
      </c>
      <c r="B480" s="258"/>
      <c r="C480" s="112"/>
      <c r="D480" s="68"/>
      <c r="E480" s="69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100"/>
    </row>
    <row r="481" spans="1:26">
      <c r="A481" s="116">
        <v>3</v>
      </c>
      <c r="B481" s="258"/>
      <c r="C481" s="112"/>
      <c r="D481" s="67"/>
      <c r="E481" s="69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100"/>
    </row>
    <row r="482" spans="1:26" ht="12.75">
      <c r="A482" s="116">
        <v>3</v>
      </c>
      <c r="B482" s="365"/>
      <c r="C482" s="351" t="s">
        <v>14</v>
      </c>
      <c r="D482" s="351" t="s">
        <v>15</v>
      </c>
      <c r="E482" s="352" t="s">
        <v>16</v>
      </c>
      <c r="F482" s="50" t="s">
        <v>17</v>
      </c>
      <c r="G482" s="50" t="s">
        <v>18</v>
      </c>
      <c r="H482" s="50" t="s">
        <v>19</v>
      </c>
      <c r="I482" s="50" t="s">
        <v>20</v>
      </c>
      <c r="J482" s="50" t="s">
        <v>21</v>
      </c>
      <c r="K482" s="50" t="s">
        <v>22</v>
      </c>
      <c r="L482" s="50" t="s">
        <v>23</v>
      </c>
      <c r="M482" s="50" t="s">
        <v>24</v>
      </c>
      <c r="N482" s="50" t="s">
        <v>25</v>
      </c>
      <c r="O482" s="50" t="s">
        <v>26</v>
      </c>
      <c r="P482" s="50" t="s">
        <v>27</v>
      </c>
      <c r="Q482" s="50" t="s">
        <v>28</v>
      </c>
      <c r="R482" s="50" t="s">
        <v>29</v>
      </c>
      <c r="S482" s="50" t="s">
        <v>30</v>
      </c>
      <c r="T482" s="50" t="s">
        <v>171</v>
      </c>
      <c r="U482" s="51" t="s">
        <v>31</v>
      </c>
      <c r="V482" s="52"/>
    </row>
    <row r="483" spans="1:26" ht="13.5" thickBot="1">
      <c r="A483" s="116">
        <v>3</v>
      </c>
      <c r="B483" s="354"/>
      <c r="C483" s="351"/>
      <c r="D483" s="351"/>
      <c r="E483" s="352"/>
      <c r="F483" s="50">
        <v>36</v>
      </c>
      <c r="G483" s="50">
        <v>20</v>
      </c>
      <c r="H483" s="50">
        <v>20</v>
      </c>
      <c r="I483" s="50">
        <v>50</v>
      </c>
      <c r="J483" s="50">
        <v>50</v>
      </c>
      <c r="K483" s="50">
        <v>50</v>
      </c>
      <c r="L483" s="50">
        <v>50</v>
      </c>
      <c r="M483" s="50">
        <v>36</v>
      </c>
      <c r="N483" s="50">
        <v>50</v>
      </c>
      <c r="O483" s="50">
        <v>50</v>
      </c>
      <c r="P483" s="50">
        <v>50</v>
      </c>
      <c r="Q483" s="50">
        <v>50</v>
      </c>
      <c r="R483" s="50">
        <v>65</v>
      </c>
      <c r="S483" s="50">
        <v>26</v>
      </c>
      <c r="T483" s="50">
        <v>150</v>
      </c>
      <c r="U483" s="50">
        <v>65</v>
      </c>
      <c r="V483" s="85">
        <f>SUM(F483:U483)</f>
        <v>818</v>
      </c>
    </row>
    <row r="484" spans="1:26" ht="15">
      <c r="A484" s="116">
        <v>3</v>
      </c>
      <c r="B484" s="355">
        <f>'2-ΠΡΟΓΡΑΜΜΑ'!C2+17</f>
        <v>42628</v>
      </c>
      <c r="C484" s="103" t="s">
        <v>32</v>
      </c>
      <c r="D484" s="52" t="s">
        <v>33</v>
      </c>
      <c r="E484" s="50"/>
      <c r="F484" s="47"/>
      <c r="G484" s="47"/>
      <c r="H484" s="47"/>
      <c r="I484" s="47"/>
      <c r="J484" s="47"/>
      <c r="K484" s="47"/>
      <c r="L484" s="47"/>
      <c r="M484" s="233"/>
      <c r="N484" s="47"/>
      <c r="O484" s="47"/>
      <c r="P484" s="47"/>
      <c r="Q484" s="47"/>
      <c r="R484" s="274"/>
      <c r="S484" s="47"/>
      <c r="T484" s="47"/>
      <c r="U484" s="274"/>
      <c r="V484" s="93">
        <f>F484*$F$2+G484*$G$2+H484*$H$2+I484*$I$2+J484*$J$2+K484*$K$2+L484*$L$2+M484*$M$2+N484*$N$2+O484*$O$2+P484*$P$2+Q484*$Q$2+R484*$R$2+S484*$S$2+U484*$U$2+T484*$T$150</f>
        <v>0</v>
      </c>
      <c r="Y484" s="159" t="s">
        <v>32</v>
      </c>
      <c r="Z484" s="160" t="str">
        <f>IF(F485=1,"Γ1,","")&amp;""&amp;IF(G485=1,"Γ2,","")&amp;""&amp;IF(H485=1,"Γ3,","")&amp;""&amp;IF(I485=1,"Γ4,","")&amp;""&amp;IF(J485=1,"Γ5,","")&amp;""&amp;IF(K485=1,"Γ6,","")&amp;""&amp;IF(L485=1,"Γ7,","")&amp;""&amp;IF(M485=1,"B1,","")&amp;""&amp;IF(N485=1,"B2,","")&amp;""&amp;IF(O485=1,"B3,","")&amp;""&amp;IF(P485=1,"B4,","")&amp;""&amp;IF(Q485=1,"ΦΧ,","")&amp;""&amp;IF(R485=1,"ΚΑΜ,","")&amp;""&amp;IF(S485=1,"ΣΧ,","")&amp;""&amp;IF(T485=1,"Κ28,","")&amp;""&amp;IF(U485=1,"ΣΕΥΠ,","")</f>
        <v/>
      </c>
    </row>
    <row r="485" spans="1:26" ht="15">
      <c r="A485" s="116">
        <v>3</v>
      </c>
      <c r="B485" s="356"/>
      <c r="C485" s="104"/>
      <c r="D485" s="62" t="s">
        <v>34</v>
      </c>
      <c r="E485" s="337"/>
      <c r="F485" s="271"/>
      <c r="G485" s="271"/>
      <c r="H485" s="271"/>
      <c r="I485" s="271"/>
      <c r="J485" s="271"/>
      <c r="K485" s="46"/>
      <c r="L485" s="46"/>
      <c r="M485" s="233"/>
      <c r="N485" s="46"/>
      <c r="O485" s="46"/>
      <c r="P485" s="46"/>
      <c r="Q485" s="46"/>
      <c r="R485" s="271"/>
      <c r="S485" s="46"/>
      <c r="T485" s="46"/>
      <c r="U485" s="271"/>
      <c r="V485" s="93">
        <f>F485*$F$2+G485*$G$2+H485*$H$2+I485*$I$2+J485*$J$2+K485*$K$2+L485*$L$2+M485*$M$2+N485*$N$2+O485*$O$2+P485*$P$2+Q485*$Q$2+R485*$R$2+S485*$S$2+U485*$U$2+T485*$T$150</f>
        <v>0</v>
      </c>
      <c r="Y485" s="161" t="s">
        <v>37</v>
      </c>
      <c r="Z485" s="162" t="str">
        <f>IF(F490=1,"Γ1,","")&amp;""&amp;IF(G490=1,"Γ2,","")&amp;""&amp;IF(H490=1,"Γ3,","")&amp;""&amp;IF(I490=1,"Γ4,","")&amp;""&amp;IF(J490=1,"Γ5,","")&amp;""&amp;IF(K490=1,"Γ6,","")&amp;""&amp;IF(L490=1,"Γ7,","")&amp;""&amp;IF(M490=1,"B1,","")&amp;""&amp;IF(N490=1,"B2,","")&amp;""&amp;IF(O490=1,"B3,","")&amp;""&amp;IF(P490=1,"B4,","")&amp;""&amp;IF(Q490=1,"ΦΧ,","")&amp;""&amp;IF(R490=1,"ΚΑΜ,","")&amp;""&amp;IF(S490=1,"ΣΧ,","")&amp;""&amp;IF(T490=1,"Κ28,","")&amp;""&amp;IF(U490=1,"ΣΕΥΠ,","")</f>
        <v>ΚΑΜ,</v>
      </c>
    </row>
    <row r="486" spans="1:26" ht="15">
      <c r="A486" s="116">
        <v>3</v>
      </c>
      <c r="B486" s="356"/>
      <c r="C486" s="105"/>
      <c r="D486" s="52" t="s">
        <v>35</v>
      </c>
      <c r="E486" s="50">
        <v>83</v>
      </c>
      <c r="F486" s="274"/>
      <c r="G486" s="274"/>
      <c r="H486" s="274"/>
      <c r="I486" s="274"/>
      <c r="J486" s="274"/>
      <c r="K486" s="47"/>
      <c r="L486" s="47"/>
      <c r="M486" s="233"/>
      <c r="N486" s="47"/>
      <c r="O486" s="47"/>
      <c r="P486" s="47">
        <v>1</v>
      </c>
      <c r="Q486" s="47"/>
      <c r="R486" s="274">
        <v>1</v>
      </c>
      <c r="S486" s="47"/>
      <c r="T486" s="47"/>
      <c r="U486" s="274"/>
      <c r="V486" s="93">
        <f>F486*$F$2+G486*$G$2+H486*$H$2+I486*$I$2+J486*$J$2+K486*$K$2+L486*$L$2+M486*$M$2+N486*$N$2+O486*$O$2+P486*$P$2+Q486*$Q$2+R486*$R$2+S486*$S$2+U486*$U$2+T486*$T$150</f>
        <v>115</v>
      </c>
      <c r="Y486" s="161" t="s">
        <v>39</v>
      </c>
      <c r="Z486" s="162" t="str">
        <f>IF(F499=1,"Γ1,","")&amp;""&amp;IF(G499=1,"Γ2,","")&amp;""&amp;IF(H499=1,"Γ3,","")&amp;""&amp;IF(I499=1,"Γ4,","")&amp;""&amp;IF(J499=1,"Γ5,","")&amp;""&amp;IF(K499=1,"Γ6,","")&amp;""&amp;IF(L499=1,"Γ7,","")&amp;""&amp;IF(M499=1,"B1,","")&amp;""&amp;IF(N499=1,"B2,","")&amp;""&amp;IF(O499=1,"B3,","")&amp;""&amp;IF(P499=1,"B4,","")&amp;""&amp;IF(Q499=1,"ΦΧ,","")&amp;""&amp;IF(R499=1,"ΚΑΜ,","")&amp;""&amp;IF(S499=1,"ΣΧ,","")&amp;""&amp;IF(T499=1,"Κ28,","")&amp;""&amp;IF(U499=1,"ΣΕΥΠ,","")</f>
        <v>ΚΑΜ,ΣΕΥΠ,</v>
      </c>
    </row>
    <row r="487" spans="1:26" ht="15">
      <c r="A487" s="116">
        <v>3</v>
      </c>
      <c r="B487" s="356"/>
      <c r="C487" s="53">
        <f>E484+E485+E486+E487</f>
        <v>83</v>
      </c>
      <c r="D487" s="62" t="s">
        <v>36</v>
      </c>
      <c r="E487" s="56"/>
      <c r="F487" s="271"/>
      <c r="G487" s="271"/>
      <c r="H487" s="271"/>
      <c r="I487" s="271"/>
      <c r="J487" s="271"/>
      <c r="K487" s="46"/>
      <c r="L487" s="46"/>
      <c r="M487" s="233"/>
      <c r="N487" s="46"/>
      <c r="O487" s="46"/>
      <c r="P487" s="46"/>
      <c r="Q487" s="46"/>
      <c r="R487" s="271"/>
      <c r="S487" s="46"/>
      <c r="T487" s="46"/>
      <c r="U487" s="271"/>
      <c r="V487" s="93">
        <f>F487*$F$2+G487*$G$2+H487*$H$2+I487*$I$2+J487*$J$2+K487*$K$2+L487*$L$2+M487*$M$2+N487*$N$2+O487*$O$2+P487*$P$2+Q487*$Q$2+R487*$R$2+S487*$S$2+U487*$U$2+T487*$T$150</f>
        <v>0</v>
      </c>
      <c r="Y487" s="161" t="s">
        <v>40</v>
      </c>
      <c r="Z487" s="162" t="str">
        <f>IF(F504=1,"Γ1,","")&amp;""&amp;IF(G504=1,"Γ2,","")&amp;""&amp;IF(H504=1,"Γ3,","")&amp;""&amp;IF(I504=1,"Γ4,","")&amp;""&amp;IF(J504=1,"Γ5,","")&amp;""&amp;IF(K504=1,"Γ6,","")&amp;""&amp;IF(L504=1,"Γ7,","")&amp;""&amp;IF(M504=1,"B1,","")&amp;""&amp;IF(N504=1,"B2,","")&amp;""&amp;IF(O504=1,"B3,","")&amp;""&amp;IF(P504=1,"B4,","")&amp;""&amp;IF(Q504=1,"ΦΧ,","")&amp;""&amp;IF(R504=1,"ΚΑΜ,","")&amp;""&amp;IF(S504=1,"ΣΧ,","")&amp;""&amp;IF(T504=1,"Κ28,","")&amp;""&amp;IF(U504=1,"ΣΕΥΠ,","")</f>
        <v/>
      </c>
    </row>
    <row r="488" spans="1:26" ht="15.75" thickBot="1">
      <c r="A488" s="116">
        <v>3</v>
      </c>
      <c r="B488" s="356"/>
      <c r="C488" s="57"/>
      <c r="D488" s="58"/>
      <c r="E488" s="59"/>
      <c r="F488" s="275"/>
      <c r="G488" s="275"/>
      <c r="H488" s="275"/>
      <c r="I488" s="275"/>
      <c r="J488" s="275"/>
      <c r="K488" s="48"/>
      <c r="L488" s="48"/>
      <c r="M488" s="48"/>
      <c r="N488" s="48"/>
      <c r="O488" s="48"/>
      <c r="P488" s="48"/>
      <c r="Q488" s="48"/>
      <c r="R488" s="275"/>
      <c r="S488" s="71"/>
      <c r="T488" s="71"/>
      <c r="U488" s="275"/>
      <c r="V488" s="97">
        <f>F488*$F$2+G488*$G$2+H488*$H$2+I488*$I$2+J488*$J$2+K488*$K$2+L488*$L$2+M488*$M$2+N488*$N$2+O488*$O$2+P488*$P$2+Q488*$Q$2+R488*$R$2+S488*$S$2+U488*AL488+T488*$T$2</f>
        <v>0</v>
      </c>
      <c r="Y488" s="163" t="s">
        <v>42</v>
      </c>
      <c r="Z488" s="164" t="str">
        <f>IF(F513=1,"Γ1,","")&amp;""&amp;IF(G513=1,"Γ2,","")&amp;""&amp;IF(H513=1,"Γ3,","")&amp;""&amp;IF(I513=1,"Γ4,","")&amp;""&amp;IF(J513=1,"Γ5,","")&amp;""&amp;IF(K513=1,"Γ6,","")&amp;""&amp;IF(L513=1,"Γ7,","")&amp;""&amp;IF(M513=1,"B1,","")&amp;""&amp;IF(N513=1,"B2,","")&amp;""&amp;IF(O513=1,"B3,","")&amp;""&amp;IF(P513=1,"B4,","")&amp;""&amp;IF(Q513=1,"ΦΧ,","")&amp;""&amp;IF(R513=1,"ΚΑΜ,","")&amp;""&amp;IF(S513=1,"ΣΧ,","")&amp;""&amp;IF(T513=1,"Κ28,","")&amp;""&amp;IF(U513=1,"ΣΕΥΠ,","")</f>
        <v/>
      </c>
    </row>
    <row r="489" spans="1:26" ht="12.75">
      <c r="A489" s="116">
        <v>3</v>
      </c>
      <c r="B489" s="356"/>
      <c r="C489" s="106" t="s">
        <v>37</v>
      </c>
      <c r="D489" s="54" t="s">
        <v>33</v>
      </c>
      <c r="E489" s="50">
        <v>40</v>
      </c>
      <c r="F489" s="274"/>
      <c r="G489" s="274"/>
      <c r="H489" s="274"/>
      <c r="I489" s="274"/>
      <c r="J489" s="274"/>
      <c r="K489" s="47"/>
      <c r="L489" s="47"/>
      <c r="M489" s="233"/>
      <c r="N489" s="274">
        <v>1</v>
      </c>
      <c r="O489" s="47"/>
      <c r="P489" s="47"/>
      <c r="Q489" s="47"/>
      <c r="R489" s="274"/>
      <c r="S489" s="47"/>
      <c r="T489" s="47"/>
      <c r="U489" s="274"/>
      <c r="V489" s="93">
        <f t="shared" ref="V489:V496" si="23">F489*$F$2+G489*$G$2+H489*$H$2+I489*$I$2+J489*$J$2+K489*$K$2+L489*$L$2+M489*$M$2+N489*$N$2+O489*$O$2+P489*$P$2+Q489*$Q$2+R489*$R$2+S489*$S$2+U489*$U$2+T489*$T$150</f>
        <v>50</v>
      </c>
    </row>
    <row r="490" spans="1:26" ht="12.75">
      <c r="A490" s="116">
        <v>3</v>
      </c>
      <c r="B490" s="356"/>
      <c r="C490" s="107"/>
      <c r="D490" s="55" t="s">
        <v>34</v>
      </c>
      <c r="E490" s="222">
        <v>51</v>
      </c>
      <c r="F490" s="271"/>
      <c r="G490" s="271"/>
      <c r="H490" s="271"/>
      <c r="I490" s="271"/>
      <c r="J490" s="271"/>
      <c r="K490" s="46"/>
      <c r="L490" s="46"/>
      <c r="M490" s="233"/>
      <c r="N490" s="46"/>
      <c r="O490" s="46"/>
      <c r="P490" s="46"/>
      <c r="Q490" s="46"/>
      <c r="R490" s="271">
        <v>1</v>
      </c>
      <c r="S490" s="46"/>
      <c r="T490" s="46"/>
      <c r="U490" s="271"/>
      <c r="V490" s="93">
        <f t="shared" si="23"/>
        <v>65</v>
      </c>
    </row>
    <row r="491" spans="1:26" ht="12.75">
      <c r="A491" s="116">
        <v>3</v>
      </c>
      <c r="B491" s="356"/>
      <c r="C491" s="107"/>
      <c r="D491" s="54" t="s">
        <v>35</v>
      </c>
      <c r="E491" s="50">
        <v>70</v>
      </c>
      <c r="F491" s="274"/>
      <c r="G491" s="274"/>
      <c r="H491" s="274"/>
      <c r="I491" s="274"/>
      <c r="J491" s="274"/>
      <c r="K491" s="47"/>
      <c r="L491" s="47"/>
      <c r="M491" s="233"/>
      <c r="N491" s="47"/>
      <c r="O491" s="47"/>
      <c r="P491" s="47"/>
      <c r="Q491" s="47"/>
      <c r="R491" s="274"/>
      <c r="S491" s="47"/>
      <c r="T491" s="47"/>
      <c r="U491" s="274">
        <v>1</v>
      </c>
      <c r="V491" s="93">
        <f t="shared" si="23"/>
        <v>65</v>
      </c>
    </row>
    <row r="492" spans="1:26" ht="12.75">
      <c r="A492" s="116">
        <v>3</v>
      </c>
      <c r="B492" s="356"/>
      <c r="C492" s="101">
        <f>E489+E490+E491+E492+E493+E494+E495+E496</f>
        <v>361</v>
      </c>
      <c r="D492" s="55" t="s">
        <v>36</v>
      </c>
      <c r="E492" s="56">
        <v>200</v>
      </c>
      <c r="F492" s="271"/>
      <c r="G492" s="271"/>
      <c r="H492" s="271"/>
      <c r="I492" s="271"/>
      <c r="J492" s="271"/>
      <c r="K492" s="46"/>
      <c r="L492" s="46"/>
      <c r="M492" s="233"/>
      <c r="N492" s="46"/>
      <c r="O492" s="46"/>
      <c r="P492" s="46"/>
      <c r="Q492" s="46"/>
      <c r="R492" s="271"/>
      <c r="S492" s="46"/>
      <c r="T492" s="46">
        <v>1</v>
      </c>
      <c r="U492" s="271"/>
      <c r="V492" s="93">
        <f t="shared" si="23"/>
        <v>150</v>
      </c>
    </row>
    <row r="493" spans="1:26" ht="12.75" hidden="1">
      <c r="A493" s="116">
        <v>3</v>
      </c>
      <c r="B493" s="356"/>
      <c r="C493" s="108" t="s">
        <v>38</v>
      </c>
      <c r="D493" s="54" t="s">
        <v>33</v>
      </c>
      <c r="E493" s="50"/>
      <c r="F493" s="274"/>
      <c r="G493" s="274"/>
      <c r="H493" s="274"/>
      <c r="I493" s="274"/>
      <c r="J493" s="274"/>
      <c r="K493" s="47"/>
      <c r="L493" s="47"/>
      <c r="M493" s="47"/>
      <c r="N493" s="47"/>
      <c r="O493" s="47"/>
      <c r="P493" s="47"/>
      <c r="Q493" s="47"/>
      <c r="R493" s="274"/>
      <c r="S493" s="47"/>
      <c r="T493" s="47"/>
      <c r="U493" s="274"/>
      <c r="V493" s="93">
        <f t="shared" si="23"/>
        <v>0</v>
      </c>
    </row>
    <row r="494" spans="1:26" ht="12.75" hidden="1">
      <c r="A494" s="116">
        <v>3</v>
      </c>
      <c r="B494" s="356"/>
      <c r="C494" s="109"/>
      <c r="D494" s="55" t="s">
        <v>34</v>
      </c>
      <c r="E494" s="1"/>
      <c r="F494" s="271"/>
      <c r="G494" s="271"/>
      <c r="H494" s="271"/>
      <c r="I494" s="271"/>
      <c r="J494" s="271"/>
      <c r="K494" s="46"/>
      <c r="L494" s="46"/>
      <c r="M494" s="46"/>
      <c r="N494" s="46"/>
      <c r="O494" s="46"/>
      <c r="P494" s="46"/>
      <c r="Q494" s="46"/>
      <c r="R494" s="271"/>
      <c r="S494" s="46"/>
      <c r="T494" s="46"/>
      <c r="U494" s="271"/>
      <c r="V494" s="93">
        <f t="shared" si="23"/>
        <v>0</v>
      </c>
    </row>
    <row r="495" spans="1:26" ht="12.75" hidden="1">
      <c r="A495" s="116">
        <v>3</v>
      </c>
      <c r="B495" s="356"/>
      <c r="C495" s="110"/>
      <c r="D495" s="54" t="s">
        <v>35</v>
      </c>
      <c r="E495" s="50"/>
      <c r="F495" s="274"/>
      <c r="G495" s="274"/>
      <c r="H495" s="274"/>
      <c r="I495" s="274"/>
      <c r="J495" s="274"/>
      <c r="K495" s="47"/>
      <c r="L495" s="47"/>
      <c r="M495" s="47"/>
      <c r="N495" s="47"/>
      <c r="O495" s="47"/>
      <c r="P495" s="47"/>
      <c r="Q495" s="47"/>
      <c r="R495" s="274"/>
      <c r="S495" s="47"/>
      <c r="T495" s="47"/>
      <c r="U495" s="274"/>
      <c r="V495" s="93">
        <f t="shared" si="23"/>
        <v>0</v>
      </c>
    </row>
    <row r="496" spans="1:26" ht="12.75" hidden="1">
      <c r="A496" s="116">
        <v>3</v>
      </c>
      <c r="B496" s="356"/>
      <c r="D496" s="55" t="s">
        <v>36</v>
      </c>
      <c r="E496" s="56"/>
      <c r="F496" s="271"/>
      <c r="G496" s="271"/>
      <c r="H496" s="271"/>
      <c r="I496" s="271"/>
      <c r="J496" s="271"/>
      <c r="K496" s="46"/>
      <c r="L496" s="46"/>
      <c r="M496" s="46"/>
      <c r="N496" s="46"/>
      <c r="O496" s="46"/>
      <c r="P496" s="46"/>
      <c r="Q496" s="46"/>
      <c r="R496" s="271"/>
      <c r="S496" s="46"/>
      <c r="T496" s="46"/>
      <c r="U496" s="271"/>
      <c r="V496" s="93">
        <f t="shared" si="23"/>
        <v>0</v>
      </c>
    </row>
    <row r="497" spans="1:22" ht="12.75">
      <c r="A497" s="116">
        <v>3</v>
      </c>
      <c r="B497" s="356"/>
      <c r="C497" s="57"/>
      <c r="D497" s="58"/>
      <c r="E497" s="59"/>
      <c r="F497" s="275"/>
      <c r="G497" s="275"/>
      <c r="H497" s="275"/>
      <c r="I497" s="275"/>
      <c r="J497" s="275"/>
      <c r="K497" s="48"/>
      <c r="L497" s="48"/>
      <c r="M497" s="48"/>
      <c r="N497" s="48"/>
      <c r="O497" s="48"/>
      <c r="P497" s="48"/>
      <c r="Q497" s="48"/>
      <c r="R497" s="275"/>
      <c r="S497" s="71"/>
      <c r="T497" s="71"/>
      <c r="U497" s="275"/>
      <c r="V497" s="97">
        <f>F497*$F$2+G497*$G$2+H497*$H$2+I497*$I$2+J497*$J$2+K497*$K$2+L497*$L$2+M497*$M$2+N497*$N$2+O497*$O$2+P497*$P$2+Q497*$Q$2+R497*$R$2+S497*$S$2+U497*AL497+T497*$T$2</f>
        <v>0</v>
      </c>
    </row>
    <row r="498" spans="1:22" ht="12.75">
      <c r="A498" s="116">
        <v>3</v>
      </c>
      <c r="B498" s="356"/>
      <c r="C498" s="103" t="s">
        <v>39</v>
      </c>
      <c r="D498" s="54" t="s">
        <v>33</v>
      </c>
      <c r="E498" s="50">
        <v>70</v>
      </c>
      <c r="F498" s="274"/>
      <c r="G498" s="274"/>
      <c r="H498" s="274"/>
      <c r="I498" s="274"/>
      <c r="J498" s="274"/>
      <c r="K498" s="47"/>
      <c r="L498" s="47"/>
      <c r="M498" s="233"/>
      <c r="N498" s="47">
        <v>1</v>
      </c>
      <c r="O498" s="47">
        <v>1</v>
      </c>
      <c r="P498" s="47"/>
      <c r="Q498" s="47"/>
      <c r="R498" s="274"/>
      <c r="S498" s="47"/>
      <c r="T498" s="47"/>
      <c r="U498" s="274"/>
      <c r="V498" s="93">
        <f>F498*$F$2+G498*$G$2+H498*$H$2+I498*$I$2+J498*$J$2+K498*$K$2+L498*$L$2+M498*$M$2+N498*$N$2+O498*$O$2+P498*$P$2+Q498*$Q$2+R498*$R$2+S498*$S$2+U498*$U$2+T498*$T$150</f>
        <v>100</v>
      </c>
    </row>
    <row r="499" spans="1:22" ht="12.75">
      <c r="A499" s="116">
        <v>3</v>
      </c>
      <c r="B499" s="356"/>
      <c r="C499" s="104"/>
      <c r="D499" s="55" t="s">
        <v>34</v>
      </c>
      <c r="E499" s="81">
        <v>102</v>
      </c>
      <c r="F499" s="271"/>
      <c r="G499" s="271"/>
      <c r="H499" s="271"/>
      <c r="I499" s="271"/>
      <c r="J499" s="271"/>
      <c r="K499" s="46"/>
      <c r="L499" s="46"/>
      <c r="M499" s="233"/>
      <c r="N499" s="46"/>
      <c r="O499" s="46"/>
      <c r="P499" s="46"/>
      <c r="Q499" s="46"/>
      <c r="R499" s="271">
        <v>1</v>
      </c>
      <c r="S499" s="46"/>
      <c r="T499" s="46"/>
      <c r="U499" s="271">
        <v>1</v>
      </c>
      <c r="V499" s="93">
        <f>F499*$F$2+G499*$G$2+H499*$H$2+I499*$I$2+J499*$J$2+K499*$K$2+L499*$L$2+M499*$M$2+N499*$N$2+O499*$O$2+P499*$P$2+Q499*$Q$2+R499*$R$2+S499*$S$2+U499*$U$2+T499*$T$150</f>
        <v>130</v>
      </c>
    </row>
    <row r="500" spans="1:22" ht="12.75">
      <c r="A500" s="116">
        <v>3</v>
      </c>
      <c r="B500" s="356"/>
      <c r="C500" s="105"/>
      <c r="D500" s="54" t="s">
        <v>35</v>
      </c>
      <c r="E500" s="50">
        <v>150</v>
      </c>
      <c r="F500" s="274"/>
      <c r="G500" s="274"/>
      <c r="H500" s="274"/>
      <c r="I500" s="274"/>
      <c r="J500" s="274"/>
      <c r="K500" s="47"/>
      <c r="L500" s="47"/>
      <c r="M500" s="233"/>
      <c r="N500" s="47"/>
      <c r="O500" s="47"/>
      <c r="P500" s="47"/>
      <c r="Q500" s="47"/>
      <c r="R500" s="274"/>
      <c r="S500" s="47"/>
      <c r="T500" s="47">
        <v>1</v>
      </c>
      <c r="U500" s="274"/>
      <c r="V500" s="93">
        <f>F500*$F$2+G500*$G$2+H500*$H$2+I500*$I$2+J500*$J$2+K500*$K$2+L500*$L$2+M500*$M$2+N500*$N$2+O500*$O$2+P500*$P$2+Q500*$Q$2+R500*$R$2+S500*$S$2+U500*$U$2+T500*$T$150</f>
        <v>150</v>
      </c>
    </row>
    <row r="501" spans="1:22" ht="12.75">
      <c r="A501" s="116">
        <v>3</v>
      </c>
      <c r="B501" s="356"/>
      <c r="C501" s="53">
        <f>E498+E499+E500+E501</f>
        <v>352</v>
      </c>
      <c r="D501" s="55" t="s">
        <v>36</v>
      </c>
      <c r="E501" s="56">
        <v>30</v>
      </c>
      <c r="F501" s="271"/>
      <c r="G501" s="271"/>
      <c r="H501" s="271"/>
      <c r="I501" s="271"/>
      <c r="J501" s="271"/>
      <c r="K501" s="46"/>
      <c r="L501" s="46"/>
      <c r="M501" s="233"/>
      <c r="N501" s="46"/>
      <c r="O501" s="46"/>
      <c r="P501" s="46">
        <v>1</v>
      </c>
      <c r="Q501" s="46"/>
      <c r="R501" s="271"/>
      <c r="S501" s="46"/>
      <c r="T501" s="46"/>
      <c r="U501" s="271"/>
      <c r="V501" s="93">
        <f>F501*$F$2+G501*$G$2+H501*$H$2+I501*$I$2+J501*$J$2+K501*$K$2+L501*$L$2+M501*$M$2+N501*$N$2+O501*$O$2+P501*$P$2+Q501*$Q$2+R501*$R$2+S501*$S$2+U501*$U$2+T501*$T$150</f>
        <v>50</v>
      </c>
    </row>
    <row r="502" spans="1:22" ht="12.75">
      <c r="A502" s="116">
        <v>3</v>
      </c>
      <c r="B502" s="356"/>
      <c r="C502" s="57"/>
      <c r="D502" s="58"/>
      <c r="E502" s="59"/>
      <c r="F502" s="275"/>
      <c r="G502" s="275"/>
      <c r="H502" s="275"/>
      <c r="I502" s="275"/>
      <c r="J502" s="275"/>
      <c r="K502" s="48"/>
      <c r="L502" s="48"/>
      <c r="M502" s="48"/>
      <c r="N502" s="48"/>
      <c r="O502" s="48"/>
      <c r="P502" s="48"/>
      <c r="Q502" s="48"/>
      <c r="R502" s="275"/>
      <c r="S502" s="71"/>
      <c r="T502" s="71"/>
      <c r="U502" s="275"/>
      <c r="V502" s="97">
        <f>F502*$F$2+G502*$G$2+H502*$H$2+I502*$I$2+J502*$J$2+K502*$K$2+L502*$L$2+M502*$M$2+N502*$N$2+O502*$O$2+P502*$P$2+Q502*$Q$2+R502*$R$2+S502*$S$2+U502*AL502+T502*$T$2</f>
        <v>0</v>
      </c>
    </row>
    <row r="503" spans="1:22" ht="12.75">
      <c r="A503" s="116">
        <v>3</v>
      </c>
      <c r="B503" s="356"/>
      <c r="C503" s="106" t="s">
        <v>40</v>
      </c>
      <c r="D503" s="54" t="s">
        <v>33</v>
      </c>
      <c r="E503" s="50"/>
      <c r="F503" s="274"/>
      <c r="G503" s="274"/>
      <c r="H503" s="274"/>
      <c r="I503" s="274"/>
      <c r="J503" s="274"/>
      <c r="K503" s="47"/>
      <c r="L503" s="47"/>
      <c r="M503" s="233"/>
      <c r="N503" s="47"/>
      <c r="O503" s="47"/>
      <c r="P503" s="47"/>
      <c r="Q503" s="47"/>
      <c r="R503" s="274"/>
      <c r="S503" s="47"/>
      <c r="T503" s="47"/>
      <c r="U503" s="274"/>
      <c r="V503" s="93">
        <f t="shared" ref="V503:V510" si="24">F503*$F$2+G503*$G$2+H503*$H$2+I503*$I$2+J503*$J$2+K503*$K$2+L503*$L$2+M503*$M$2+N503*$N$2+O503*$O$2+P503*$P$2+Q503*$Q$2+R503*$R$2+S503*$S$2+U503*$U$2+T503*$T$150</f>
        <v>0</v>
      </c>
    </row>
    <row r="504" spans="1:22" ht="12.75">
      <c r="A504" s="116">
        <v>3</v>
      </c>
      <c r="B504" s="356"/>
      <c r="C504" s="107"/>
      <c r="D504" s="55" t="s">
        <v>34</v>
      </c>
      <c r="E504" s="344"/>
      <c r="F504" s="271"/>
      <c r="G504" s="271"/>
      <c r="H504" s="271"/>
      <c r="I504" s="271"/>
      <c r="J504" s="271"/>
      <c r="K504" s="46"/>
      <c r="L504" s="46"/>
      <c r="M504" s="233"/>
      <c r="N504" s="46"/>
      <c r="O504" s="46"/>
      <c r="P504" s="46"/>
      <c r="Q504" s="46"/>
      <c r="R504" s="271"/>
      <c r="S504" s="46"/>
      <c r="T504" s="46"/>
      <c r="U504" s="271"/>
      <c r="V504" s="93">
        <f t="shared" si="24"/>
        <v>0</v>
      </c>
    </row>
    <row r="505" spans="1:22" ht="12.75">
      <c r="A505" s="116">
        <v>3</v>
      </c>
      <c r="B505" s="356"/>
      <c r="C505" s="107"/>
      <c r="D505" s="54" t="s">
        <v>35</v>
      </c>
      <c r="E505" s="50"/>
      <c r="F505" s="274"/>
      <c r="G505" s="274"/>
      <c r="H505" s="274"/>
      <c r="I505" s="274"/>
      <c r="J505" s="274"/>
      <c r="K505" s="47"/>
      <c r="L505" s="47"/>
      <c r="M505" s="233"/>
      <c r="N505" s="47"/>
      <c r="O505" s="47"/>
      <c r="P505" s="47"/>
      <c r="Q505" s="47"/>
      <c r="R505" s="274"/>
      <c r="S505" s="47"/>
      <c r="T505" s="47"/>
      <c r="U505" s="274"/>
      <c r="V505" s="93">
        <f t="shared" si="24"/>
        <v>0</v>
      </c>
    </row>
    <row r="506" spans="1:22" ht="12.75">
      <c r="A506" s="116">
        <v>3</v>
      </c>
      <c r="B506" s="356"/>
      <c r="C506" s="101">
        <f>E503+E504+E505+E506+E507+E508+E509+E510</f>
        <v>30</v>
      </c>
      <c r="D506" s="55" t="s">
        <v>36</v>
      </c>
      <c r="E506" s="56">
        <v>30</v>
      </c>
      <c r="F506" s="271"/>
      <c r="G506" s="271"/>
      <c r="H506" s="271"/>
      <c r="I506" s="271"/>
      <c r="J506" s="271"/>
      <c r="K506" s="46"/>
      <c r="L506" s="46"/>
      <c r="M506" s="233"/>
      <c r="N506" s="46"/>
      <c r="O506" s="46"/>
      <c r="P506" s="46">
        <v>1</v>
      </c>
      <c r="Q506" s="46"/>
      <c r="R506" s="271"/>
      <c r="S506" s="46"/>
      <c r="T506" s="46"/>
      <c r="U506" s="271"/>
      <c r="V506" s="93">
        <f t="shared" si="24"/>
        <v>50</v>
      </c>
    </row>
    <row r="507" spans="1:22" ht="12.75" hidden="1">
      <c r="A507" s="116">
        <v>3</v>
      </c>
      <c r="B507" s="356"/>
      <c r="C507" s="108" t="s">
        <v>41</v>
      </c>
      <c r="D507" s="54" t="s">
        <v>33</v>
      </c>
      <c r="E507" s="50"/>
      <c r="F507" s="274"/>
      <c r="G507" s="274"/>
      <c r="H507" s="274"/>
      <c r="I507" s="274"/>
      <c r="J507" s="274"/>
      <c r="K507" s="47"/>
      <c r="L507" s="47"/>
      <c r="M507" s="47"/>
      <c r="N507" s="47"/>
      <c r="O507" s="47"/>
      <c r="P507" s="47"/>
      <c r="Q507" s="47"/>
      <c r="R507" s="274"/>
      <c r="S507" s="47"/>
      <c r="T507" s="47"/>
      <c r="U507" s="274"/>
      <c r="V507" s="93">
        <f t="shared" si="24"/>
        <v>0</v>
      </c>
    </row>
    <row r="508" spans="1:22" ht="12.75" hidden="1">
      <c r="A508" s="116">
        <v>3</v>
      </c>
      <c r="B508" s="356"/>
      <c r="C508" s="109"/>
      <c r="D508" s="55" t="s">
        <v>34</v>
      </c>
      <c r="E508" s="56"/>
      <c r="F508" s="271"/>
      <c r="G508" s="271"/>
      <c r="H508" s="271"/>
      <c r="I508" s="271"/>
      <c r="J508" s="271"/>
      <c r="K508" s="46"/>
      <c r="L508" s="46"/>
      <c r="M508" s="46"/>
      <c r="N508" s="46"/>
      <c r="O508" s="46"/>
      <c r="P508" s="46"/>
      <c r="Q508" s="46"/>
      <c r="R508" s="271"/>
      <c r="S508" s="46"/>
      <c r="T508" s="46"/>
      <c r="U508" s="271"/>
      <c r="V508" s="93">
        <f t="shared" si="24"/>
        <v>0</v>
      </c>
    </row>
    <row r="509" spans="1:22" ht="12.75" hidden="1">
      <c r="A509" s="116">
        <v>3</v>
      </c>
      <c r="B509" s="356"/>
      <c r="C509" s="110"/>
      <c r="D509" s="54" t="s">
        <v>35</v>
      </c>
      <c r="E509" s="50"/>
      <c r="F509" s="274"/>
      <c r="G509" s="274"/>
      <c r="H509" s="274"/>
      <c r="I509" s="274"/>
      <c r="J509" s="274"/>
      <c r="K509" s="47"/>
      <c r="L509" s="47"/>
      <c r="M509" s="47"/>
      <c r="N509" s="47"/>
      <c r="O509" s="47"/>
      <c r="P509" s="47"/>
      <c r="Q509" s="47"/>
      <c r="R509" s="274"/>
      <c r="S509" s="47"/>
      <c r="T509" s="47"/>
      <c r="U509" s="274"/>
      <c r="V509" s="93">
        <f t="shared" si="24"/>
        <v>0</v>
      </c>
    </row>
    <row r="510" spans="1:22" ht="12.75" hidden="1">
      <c r="A510" s="116">
        <v>3</v>
      </c>
      <c r="B510" s="356"/>
      <c r="D510" s="55" t="s">
        <v>36</v>
      </c>
      <c r="E510" s="56"/>
      <c r="F510" s="271"/>
      <c r="G510" s="271"/>
      <c r="H510" s="271"/>
      <c r="I510" s="271"/>
      <c r="J510" s="271"/>
      <c r="K510" s="46"/>
      <c r="L510" s="46"/>
      <c r="M510" s="46"/>
      <c r="N510" s="46"/>
      <c r="O510" s="46"/>
      <c r="P510" s="46"/>
      <c r="Q510" s="46"/>
      <c r="R510" s="271"/>
      <c r="S510" s="46"/>
      <c r="T510" s="46"/>
      <c r="U510" s="271"/>
      <c r="V510" s="93">
        <f t="shared" si="24"/>
        <v>0</v>
      </c>
    </row>
    <row r="511" spans="1:22" ht="12.75">
      <c r="A511" s="116">
        <v>3</v>
      </c>
      <c r="B511" s="356"/>
      <c r="C511" s="57"/>
      <c r="D511" s="58"/>
      <c r="E511" s="59"/>
      <c r="F511" s="275"/>
      <c r="G511" s="275"/>
      <c r="H511" s="275"/>
      <c r="I511" s="275"/>
      <c r="J511" s="275"/>
      <c r="K511" s="48"/>
      <c r="L511" s="48"/>
      <c r="M511" s="48"/>
      <c r="N511" s="48"/>
      <c r="O511" s="48"/>
      <c r="P511" s="48"/>
      <c r="Q511" s="48"/>
      <c r="R511" s="275"/>
      <c r="S511" s="71"/>
      <c r="T511" s="71"/>
      <c r="U511" s="275"/>
      <c r="V511" s="97">
        <f>F511*$F$2+G511*$G$2+H511*$H$2+I511*$I$2+J511*$J$2+K511*$K$2+L511*$L$2+M511*$M$2+N511*$N$2+O511*$O$2+P511*$P$2+Q511*$Q$2+R511*$R$2+S511*$S$2+U511*AL511+T511*$T$2</f>
        <v>0</v>
      </c>
    </row>
    <row r="512" spans="1:22" ht="12.75">
      <c r="A512" s="116">
        <v>3</v>
      </c>
      <c r="B512" s="356"/>
      <c r="C512" s="103" t="s">
        <v>42</v>
      </c>
      <c r="D512" s="54" t="s">
        <v>33</v>
      </c>
      <c r="E512" s="50"/>
      <c r="F512" s="274"/>
      <c r="G512" s="274"/>
      <c r="H512" s="274"/>
      <c r="I512" s="274"/>
      <c r="J512" s="274"/>
      <c r="K512" s="47"/>
      <c r="L512" s="47"/>
      <c r="M512" s="233"/>
      <c r="N512" s="47"/>
      <c r="O512" s="47"/>
      <c r="P512" s="47"/>
      <c r="Q512" s="47"/>
      <c r="R512" s="274"/>
      <c r="S512" s="47"/>
      <c r="T512" s="47"/>
      <c r="U512" s="274"/>
      <c r="V512" s="93">
        <f>F512*$F$2+G512*$G$2+H512*$H$2+I512*$I$2+J512*$J$2+K512*$K$2+L512*$L$2+M512*$M$2+N512*$N$2+O512*$O$2+P512*$P$2+Q512*$Q$2+R512*$R$2+S512*$S$2+U512*$U$2+T512*$T$150</f>
        <v>0</v>
      </c>
    </row>
    <row r="513" spans="1:26" ht="12.75">
      <c r="A513" s="116">
        <v>3</v>
      </c>
      <c r="B513" s="356"/>
      <c r="C513" s="104"/>
      <c r="D513" s="55" t="s">
        <v>34</v>
      </c>
      <c r="E513" s="337"/>
      <c r="F513" s="271"/>
      <c r="G513" s="271"/>
      <c r="H513" s="271"/>
      <c r="I513" s="271"/>
      <c r="J513" s="271"/>
      <c r="K513" s="46"/>
      <c r="L513" s="46"/>
      <c r="M513" s="233"/>
      <c r="N513" s="46"/>
      <c r="O513" s="46"/>
      <c r="P513" s="46"/>
      <c r="Q513" s="46"/>
      <c r="R513" s="271"/>
      <c r="S513" s="46"/>
      <c r="T513" s="46"/>
      <c r="U513" s="271"/>
      <c r="V513" s="93">
        <f>F513*$F$2+G513*$G$2+H513*$H$2+I513*$I$2+J513*$J$2+K513*$K$2+L513*$L$2+M513*$M$2+N513*$N$2+O513*$O$2+P513*$P$2+Q513*$Q$2+R513*$R$2+S513*$S$2+U513*$U$2+T513*$T$150</f>
        <v>0</v>
      </c>
    </row>
    <row r="514" spans="1:26" ht="12.75">
      <c r="A514" s="116">
        <v>3</v>
      </c>
      <c r="B514" s="356"/>
      <c r="C514" s="105"/>
      <c r="D514" s="54" t="s">
        <v>35</v>
      </c>
      <c r="E514" s="50"/>
      <c r="F514" s="47"/>
      <c r="G514" s="47"/>
      <c r="H514" s="47"/>
      <c r="I514" s="47"/>
      <c r="J514" s="47"/>
      <c r="K514" s="47"/>
      <c r="L514" s="47"/>
      <c r="M514" s="233"/>
      <c r="N514" s="47"/>
      <c r="O514" s="47"/>
      <c r="P514" s="47"/>
      <c r="Q514" s="47"/>
      <c r="R514" s="274"/>
      <c r="S514" s="47"/>
      <c r="T514" s="47"/>
      <c r="U514" s="274"/>
      <c r="V514" s="93">
        <f>F514*$F$2+G514*$G$2+H514*$H$2+I514*$I$2+J514*$J$2+K514*$K$2+L514*$L$2+M514*$M$2+N514*$N$2+O514*$O$2+P514*$P$2+Q514*$Q$2+R514*$R$2+S514*$S$2+U514*$U$2+T514*$T$150</f>
        <v>0</v>
      </c>
    </row>
    <row r="515" spans="1:26" ht="12.75">
      <c r="A515" s="116">
        <v>3</v>
      </c>
      <c r="B515" s="356"/>
      <c r="C515" s="53">
        <f>E512+E513+E514+E515</f>
        <v>0</v>
      </c>
      <c r="D515" s="55" t="s">
        <v>36</v>
      </c>
      <c r="E515" s="56"/>
      <c r="F515" s="46"/>
      <c r="G515" s="46"/>
      <c r="H515" s="46"/>
      <c r="I515" s="46"/>
      <c r="J515" s="46"/>
      <c r="K515" s="46"/>
      <c r="L515" s="46"/>
      <c r="M515" s="233"/>
      <c r="N515" s="46"/>
      <c r="O515" s="46"/>
      <c r="P515" s="46"/>
      <c r="Q515" s="46"/>
      <c r="R515" s="271"/>
      <c r="S515" s="46"/>
      <c r="T515" s="46"/>
      <c r="U515" s="271"/>
      <c r="V515" s="93">
        <f>F515*$F$2+G515*$G$2+H515*$H$2+I515*$I$2+J515*$J$2+K515*$K$2+L515*$L$2+M515*$M$2+N515*$N$2+O515*$O$2+P515*$P$2+Q515*$Q$2+R515*$R$2+S515*$S$2+U515*$U$2+T515*$T$150</f>
        <v>0</v>
      </c>
    </row>
    <row r="516" spans="1:26">
      <c r="A516" s="116">
        <v>3</v>
      </c>
      <c r="B516" s="257"/>
      <c r="C516" s="57"/>
      <c r="D516" s="58"/>
      <c r="E516" s="59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97">
        <f>F516*$F$2+G516*$G$2+H516*$H$2+I516*$I$2+J516*$J$2+K516*$K$2+L516*$L$2+M516*$M$2+N516*$N$2+O516*$O$2+P516*$P$2+Q516*$Q$2+R516*$R$2+S516*$S$2+U516*AL516+T516*$T$2</f>
        <v>0</v>
      </c>
    </row>
    <row r="517" spans="1:26">
      <c r="A517" s="116">
        <v>3</v>
      </c>
      <c r="B517" s="258"/>
      <c r="C517" s="112"/>
      <c r="D517" s="67"/>
      <c r="E517" s="69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100"/>
    </row>
    <row r="518" spans="1:26">
      <c r="A518" s="116">
        <v>3</v>
      </c>
      <c r="B518" s="260"/>
      <c r="C518" s="113"/>
      <c r="D518" s="3"/>
      <c r="E518" s="4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67"/>
      <c r="T518" s="67"/>
      <c r="U518" s="67"/>
      <c r="V518" s="100"/>
    </row>
    <row r="519" spans="1:26" ht="12.75">
      <c r="A519" s="116">
        <v>3</v>
      </c>
      <c r="B519" s="362"/>
      <c r="C519" s="359" t="s">
        <v>14</v>
      </c>
      <c r="D519" s="359" t="s">
        <v>15</v>
      </c>
      <c r="E519" s="361" t="s">
        <v>16</v>
      </c>
      <c r="F519" s="265" t="s">
        <v>17</v>
      </c>
      <c r="G519" s="265" t="s">
        <v>18</v>
      </c>
      <c r="H519" s="265" t="s">
        <v>19</v>
      </c>
      <c r="I519" s="265" t="s">
        <v>20</v>
      </c>
      <c r="J519" s="265" t="s">
        <v>21</v>
      </c>
      <c r="K519" s="265" t="s">
        <v>22</v>
      </c>
      <c r="L519" s="265" t="s">
        <v>23</v>
      </c>
      <c r="M519" s="265" t="s">
        <v>24</v>
      </c>
      <c r="N519" s="265" t="s">
        <v>25</v>
      </c>
      <c r="O519" s="265" t="s">
        <v>26</v>
      </c>
      <c r="P519" s="265" t="s">
        <v>27</v>
      </c>
      <c r="Q519" s="265" t="s">
        <v>28</v>
      </c>
      <c r="R519" s="265" t="s">
        <v>29</v>
      </c>
      <c r="S519" s="265" t="s">
        <v>30</v>
      </c>
      <c r="T519" s="265" t="s">
        <v>171</v>
      </c>
      <c r="U519" s="265" t="s">
        <v>31</v>
      </c>
      <c r="V519" s="266"/>
    </row>
    <row r="520" spans="1:26" ht="13.5" thickBot="1">
      <c r="A520" s="116">
        <v>3</v>
      </c>
      <c r="B520" s="362"/>
      <c r="C520" s="359"/>
      <c r="D520" s="359"/>
      <c r="E520" s="361"/>
      <c r="F520" s="265">
        <v>36</v>
      </c>
      <c r="G520" s="265">
        <v>20</v>
      </c>
      <c r="H520" s="265">
        <v>20</v>
      </c>
      <c r="I520" s="265">
        <v>50</v>
      </c>
      <c r="J520" s="265">
        <v>50</v>
      </c>
      <c r="K520" s="265">
        <v>50</v>
      </c>
      <c r="L520" s="265">
        <v>50</v>
      </c>
      <c r="M520" s="265">
        <v>36</v>
      </c>
      <c r="N520" s="265">
        <v>50</v>
      </c>
      <c r="O520" s="265">
        <v>50</v>
      </c>
      <c r="P520" s="265">
        <v>50</v>
      </c>
      <c r="Q520" s="265">
        <v>50</v>
      </c>
      <c r="R520" s="265">
        <v>65</v>
      </c>
      <c r="S520" s="265">
        <v>26</v>
      </c>
      <c r="T520" s="265">
        <v>150</v>
      </c>
      <c r="U520" s="265">
        <v>65</v>
      </c>
      <c r="V520" s="266">
        <f>SUM(F520:U520)</f>
        <v>818</v>
      </c>
    </row>
    <row r="521" spans="1:26" ht="15">
      <c r="A521" s="116">
        <v>3</v>
      </c>
      <c r="B521" s="363">
        <f>'2-ΠΡΟΓΡΑΜΜΑ'!C2+18</f>
        <v>42629</v>
      </c>
      <c r="C521" s="103" t="s">
        <v>32</v>
      </c>
      <c r="D521" s="54" t="s">
        <v>33</v>
      </c>
      <c r="E521" s="50"/>
      <c r="F521" s="47"/>
      <c r="G521" s="47"/>
      <c r="H521" s="47"/>
      <c r="I521" s="47"/>
      <c r="J521" s="47"/>
      <c r="K521" s="47"/>
      <c r="L521" s="47"/>
      <c r="M521" s="233"/>
      <c r="N521" s="47"/>
      <c r="O521" s="47"/>
      <c r="P521" s="47"/>
      <c r="Q521" s="47"/>
      <c r="R521" s="274"/>
      <c r="S521" s="47"/>
      <c r="T521" s="47"/>
      <c r="U521" s="274"/>
      <c r="V521" s="93">
        <f>F521*$F$2+G521*$G$2+H521*$H$2+I521*$I$2+J521*$J$2+K521*$K$2+L521*$L$2+M521*$M$2+N521*$N$2+O521*$O$2+P521*$P$2+Q521*$Q$2+R521*$R$2+S521*$S$2+U521*$U$2+T521*$T$150</f>
        <v>0</v>
      </c>
      <c r="Y521" s="159" t="s">
        <v>32</v>
      </c>
      <c r="Z521" s="160" t="str">
        <f>IF(F522=1,"Γ1,","")&amp;""&amp;IF(G522=1,"Γ2,","")&amp;""&amp;IF(H522=1,"Γ3,","")&amp;""&amp;IF(I522=1,"Γ4,","")&amp;""&amp;IF(J522=1,"Γ5,","")&amp;""&amp;IF(K522=1,"Γ6,","")&amp;""&amp;IF(L522=1,"Γ7,","")&amp;""&amp;IF(M522=1,"B1,","")&amp;""&amp;IF(N522=1,"B2,","")&amp;""&amp;IF(O522=1,"B3,","")&amp;""&amp;IF(P522=1,"B4,","")&amp;""&amp;IF(Q522=1,"ΦΧ,","")&amp;""&amp;IF(R522=1,"ΚΑΜ,","")&amp;""&amp;IF(S522=1,"ΣΧ,","")&amp;""&amp;IF(T522=1,"Κ28,","")&amp;""&amp;IF(U522=1,"ΣΕΥΠ,","")</f>
        <v>B4,</v>
      </c>
    </row>
    <row r="522" spans="1:26" ht="15">
      <c r="A522" s="116">
        <v>3</v>
      </c>
      <c r="B522" s="364"/>
      <c r="C522" s="104"/>
      <c r="D522" s="55" t="s">
        <v>34</v>
      </c>
      <c r="E522" s="340">
        <v>18</v>
      </c>
      <c r="F522" s="271"/>
      <c r="G522" s="271"/>
      <c r="H522" s="271"/>
      <c r="I522" s="271"/>
      <c r="J522" s="271"/>
      <c r="K522" s="46"/>
      <c r="L522" s="46"/>
      <c r="M522" s="233"/>
      <c r="N522" s="46"/>
      <c r="O522" s="46"/>
      <c r="P522" s="46">
        <v>1</v>
      </c>
      <c r="Q522" s="46"/>
      <c r="R522" s="271"/>
      <c r="S522" s="46"/>
      <c r="T522" s="46"/>
      <c r="U522" s="271"/>
      <c r="V522" s="93">
        <f>F522*$F$2+G522*$G$2+H522*$H$2+I522*$I$2+J522*$J$2+K522*$K$2+L522*$L$2+M522*$M$2+N522*$N$2+O522*$O$2+P522*$P$2+Q522*$Q$2+R522*$R$2+S522*$S$2+U522*$U$2+T522*$T$150</f>
        <v>50</v>
      </c>
      <c r="Y522" s="161" t="s">
        <v>37</v>
      </c>
      <c r="Z522" s="162" t="str">
        <f>IF(F527=1,"Γ1,","")&amp;""&amp;IF(G527=1,"Γ2,","")&amp;""&amp;IF(H527=1,"Γ3,","")&amp;""&amp;IF(I527=1,"Γ4,","")&amp;""&amp;IF(J527=1,"Γ5,","")&amp;""&amp;IF(K527=1,"Γ6,","")&amp;""&amp;IF(L527=1,"Γ7,","")&amp;""&amp;IF(M527=1,"B1,","")&amp;""&amp;IF(N527=1,"B2,","")&amp;""&amp;IF(O527=1,"B3,","")&amp;""&amp;IF(P527=1,"B4,","")&amp;""&amp;IF(Q527=1,"ΦΧ,","")&amp;""&amp;IF(R527=1,"ΚΑΜ,","")&amp;""&amp;IF(S527=1,"ΣΧ,","")&amp;""&amp;IF(T527=1,"Κ28,","")&amp;""&amp;IF(U527=1,"ΣΕΥΠ,","")</f>
        <v>B2,B3,ΚΑΜ,ΣΕΥΠ,</v>
      </c>
    </row>
    <row r="523" spans="1:26" ht="15">
      <c r="A523" s="116">
        <v>3</v>
      </c>
      <c r="B523" s="364"/>
      <c r="C523" s="105"/>
      <c r="D523" s="54" t="s">
        <v>35</v>
      </c>
      <c r="E523" s="50">
        <v>150</v>
      </c>
      <c r="F523" s="274"/>
      <c r="G523" s="274"/>
      <c r="H523" s="274"/>
      <c r="I523" s="274"/>
      <c r="J523" s="274"/>
      <c r="K523" s="47"/>
      <c r="L523" s="47"/>
      <c r="M523" s="233"/>
      <c r="N523" s="47"/>
      <c r="O523" s="47"/>
      <c r="P523" s="47"/>
      <c r="Q523" s="47"/>
      <c r="R523" s="274"/>
      <c r="S523" s="47"/>
      <c r="T523" s="47">
        <v>1</v>
      </c>
      <c r="U523" s="274"/>
      <c r="V523" s="93">
        <f>F523*$F$2+G523*$G$2+H523*$H$2+I523*$I$2+J523*$J$2+K523*$K$2+L523*$L$2+M523*$M$2+N523*$N$2+O523*$O$2+P523*$P$2+Q523*$Q$2+R523*$R$2+S523*$S$2+U523*$U$2+T523*$T$150</f>
        <v>150</v>
      </c>
      <c r="X523" s="32"/>
      <c r="Y523" s="161" t="s">
        <v>39</v>
      </c>
      <c r="Z523" s="162" t="str">
        <f>IF(F536=1,"Γ1,","")&amp;""&amp;IF(G536=1,"Γ2,","")&amp;""&amp;IF(H536=1,"Γ3,","")&amp;""&amp;IF(I536=1,"Γ4,","")&amp;""&amp;IF(J536=1,"Γ5,","")&amp;""&amp;IF(K536=1,"Γ6,","")&amp;""&amp;IF(L536=1,"Γ7,","")&amp;""&amp;IF(M536=1,"B1,","")&amp;""&amp;IF(N536=1,"B2,","")&amp;""&amp;IF(O536=1,"B3,","")&amp;""&amp;IF(P536=1,"B4,","")&amp;""&amp;IF(Q536=1,"ΦΧ,","")&amp;""&amp;IF(R536=1,"ΚΑΜ,","")&amp;""&amp;IF(S536=1,"ΣΧ,","")&amp;""&amp;IF(T536=1,"Κ28,","")&amp;""&amp;IF(U536=1,"ΣΕΥΠ,","")</f>
        <v>B3,ΚΑΜ,</v>
      </c>
    </row>
    <row r="524" spans="1:26" ht="15">
      <c r="A524" s="116">
        <v>3</v>
      </c>
      <c r="B524" s="364"/>
      <c r="C524" s="53">
        <f>E521+E522+E523+E524</f>
        <v>233</v>
      </c>
      <c r="D524" s="55" t="s">
        <v>36</v>
      </c>
      <c r="E524" s="56">
        <v>65</v>
      </c>
      <c r="F524" s="271"/>
      <c r="G524" s="271"/>
      <c r="H524" s="271"/>
      <c r="I524" s="271"/>
      <c r="J524" s="271"/>
      <c r="K524" s="46"/>
      <c r="L524" s="46"/>
      <c r="M524" s="233"/>
      <c r="N524" s="46"/>
      <c r="O524" s="46"/>
      <c r="P524" s="46"/>
      <c r="Q524" s="46"/>
      <c r="R524" s="271"/>
      <c r="S524" s="46"/>
      <c r="T524" s="46"/>
      <c r="U524" s="271">
        <v>1</v>
      </c>
      <c r="V524" s="93">
        <f>F524*$F$2+G524*$G$2+H524*$H$2+I524*$I$2+J524*$J$2+K524*$K$2+L524*$L$2+M524*$M$2+N524*$N$2+O524*$O$2+P524*$P$2+Q524*$Q$2+R524*$R$2+S524*$S$2+U524*$U$2+T524*$T$150</f>
        <v>65</v>
      </c>
      <c r="Y524" s="161" t="s">
        <v>40</v>
      </c>
      <c r="Z524" s="162" t="str">
        <f>IF(F541=1,"Γ1,","")&amp;""&amp;IF(G541=1,"Γ2,","")&amp;""&amp;IF(H541=1,"Γ3,","")&amp;""&amp;IF(I541=1,"Γ4,","")&amp;""&amp;IF(J541=1,"Γ5,","")&amp;""&amp;IF(K541=1,"Γ6,","")&amp;""&amp;IF(L541=1,"Γ7,","")&amp;""&amp;IF(M541=1,"B1,","")&amp;""&amp;IF(N541=1,"B2,","")&amp;""&amp;IF(O541=1,"B3,","")&amp;""&amp;IF(P541=1,"B4,","")&amp;""&amp;IF(Q541=1,"ΦΧ,","")&amp;""&amp;IF(R541=1,"ΚΑΜ,","")&amp;""&amp;IF(S541=1,"ΣΧ,","")&amp;""&amp;IF(T541=1,"Κ28,","")&amp;""&amp;IF(U541=1,"ΣΕΥΠ,","")</f>
        <v/>
      </c>
    </row>
    <row r="525" spans="1:26" ht="15.75" thickBot="1">
      <c r="A525" s="116">
        <v>3</v>
      </c>
      <c r="B525" s="364"/>
      <c r="C525" s="57"/>
      <c r="D525" s="58"/>
      <c r="E525" s="59"/>
      <c r="F525" s="275"/>
      <c r="G525" s="275"/>
      <c r="H525" s="275"/>
      <c r="I525" s="275"/>
      <c r="J525" s="275"/>
      <c r="K525" s="48"/>
      <c r="L525" s="48"/>
      <c r="M525" s="48"/>
      <c r="N525" s="48"/>
      <c r="O525" s="48"/>
      <c r="P525" s="48"/>
      <c r="Q525" s="48"/>
      <c r="R525" s="275"/>
      <c r="S525" s="48"/>
      <c r="T525" s="48"/>
      <c r="U525" s="275"/>
      <c r="V525" s="97">
        <f>F525*$F$2+G525*$G$2+H525*$H$2+I525*$I$2+J525*$J$2+K525*$K$2+L525*$L$2+M525*$M$2+N525*$N$2+O525*$O$2+P525*$P$2+Q525*$Q$2+R525*$R$2+S525*$S$2+U525*AL525+T525*$T$2</f>
        <v>0</v>
      </c>
      <c r="Y525" s="163" t="s">
        <v>42</v>
      </c>
      <c r="Z525" s="164" t="str">
        <f>IF(F550=1,"Γ1,","")&amp;""&amp;IF(G550=1,"Γ2,","")&amp;""&amp;IF(H550=1,"Γ3,","")&amp;""&amp;IF(I550=1,"Γ4,","")&amp;""&amp;IF(J550=1,"Γ5,","")&amp;""&amp;IF(K550=1,"Γ6,","")&amp;""&amp;IF(L550=1,"Γ7,","")&amp;""&amp;IF(M550=1,"B1,","")&amp;""&amp;IF(N550=1,"B2,","")&amp;""&amp;IF(O550=1,"B3,","")&amp;""&amp;IF(P550=1,"B4,","")&amp;""&amp;IF(Q550=1,"ΦΧ,","")&amp;""&amp;IF(R550=1,"ΚΑΜ,","")&amp;""&amp;IF(S550=1,"ΣΧ,","")&amp;""&amp;IF(T550=1,"Κ28,","")&amp;""&amp;IF(U550=1,"ΣΕΥΠ,","")</f>
        <v/>
      </c>
    </row>
    <row r="526" spans="1:26" ht="12.75">
      <c r="A526" s="116">
        <v>3</v>
      </c>
      <c r="B526" s="364"/>
      <c r="C526" s="106" t="s">
        <v>37</v>
      </c>
      <c r="D526" s="54" t="s">
        <v>33</v>
      </c>
      <c r="E526" s="50">
        <v>60</v>
      </c>
      <c r="F526" s="274"/>
      <c r="G526" s="274"/>
      <c r="H526" s="274"/>
      <c r="I526" s="274">
        <v>1</v>
      </c>
      <c r="J526" s="274"/>
      <c r="K526" s="47"/>
      <c r="L526" s="47"/>
      <c r="M526" s="233"/>
      <c r="N526" s="47"/>
      <c r="O526" s="47"/>
      <c r="P526" s="47"/>
      <c r="Q526" s="47"/>
      <c r="R526" s="274"/>
      <c r="S526" s="47"/>
      <c r="T526" s="47"/>
      <c r="U526" s="274"/>
      <c r="V526" s="93">
        <f t="shared" ref="V526:V533" si="25">F526*$F$2+G526*$G$2+H526*$H$2+I526*$I$2+J526*$J$2+K526*$K$2+L526*$L$2+M526*$M$2+N526*$N$2+O526*$O$2+P526*$P$2+Q526*$Q$2+R526*$R$2+S526*$S$2+U526*$U$2+T526*$T$150</f>
        <v>50</v>
      </c>
    </row>
    <row r="527" spans="1:26" ht="12.75">
      <c r="A527" s="116">
        <v>3</v>
      </c>
      <c r="B527" s="364"/>
      <c r="C527" s="107"/>
      <c r="D527" s="55" t="s">
        <v>34</v>
      </c>
      <c r="E527" s="81">
        <v>240</v>
      </c>
      <c r="F527" s="271"/>
      <c r="G527" s="271"/>
      <c r="H527" s="271"/>
      <c r="I527" s="271"/>
      <c r="J527" s="271"/>
      <c r="K527" s="46"/>
      <c r="L527" s="46"/>
      <c r="M527" s="233"/>
      <c r="N527" s="46">
        <v>1</v>
      </c>
      <c r="O527" s="46">
        <v>1</v>
      </c>
      <c r="P527" s="46"/>
      <c r="Q527" s="46"/>
      <c r="R527" s="271">
        <v>1</v>
      </c>
      <c r="S527" s="46"/>
      <c r="T527" s="46"/>
      <c r="U527" s="271">
        <v>1</v>
      </c>
      <c r="V527" s="93">
        <f t="shared" si="25"/>
        <v>230</v>
      </c>
    </row>
    <row r="528" spans="1:26" ht="12.75">
      <c r="A528" s="116">
        <v>3</v>
      </c>
      <c r="B528" s="364"/>
      <c r="C528" s="107"/>
      <c r="D528" s="54" t="s">
        <v>35</v>
      </c>
      <c r="E528" s="50">
        <v>150</v>
      </c>
      <c r="F528" s="274"/>
      <c r="G528" s="274"/>
      <c r="H528" s="274"/>
      <c r="I528" s="274"/>
      <c r="J528" s="274"/>
      <c r="K528" s="47"/>
      <c r="L528" s="47"/>
      <c r="M528" s="233"/>
      <c r="N528" s="47"/>
      <c r="O528" s="47"/>
      <c r="P528" s="47"/>
      <c r="Q528" s="47"/>
      <c r="R528" s="274"/>
      <c r="S528" s="47"/>
      <c r="T528" s="47">
        <v>1</v>
      </c>
      <c r="U528" s="274"/>
      <c r="V528" s="93">
        <f t="shared" si="25"/>
        <v>150</v>
      </c>
    </row>
    <row r="529" spans="1:22" ht="12.75">
      <c r="A529" s="116">
        <v>3</v>
      </c>
      <c r="B529" s="364"/>
      <c r="C529" s="101">
        <f>E526+E527+E528+E529+E530+E531+E532+E533</f>
        <v>496</v>
      </c>
      <c r="D529" s="55" t="s">
        <v>36</v>
      </c>
      <c r="E529" s="56">
        <v>46</v>
      </c>
      <c r="F529" s="271"/>
      <c r="G529" s="271"/>
      <c r="H529" s="271"/>
      <c r="I529" s="271"/>
      <c r="J529" s="271"/>
      <c r="K529" s="46">
        <v>1</v>
      </c>
      <c r="L529" s="46">
        <v>1</v>
      </c>
      <c r="M529" s="233"/>
      <c r="N529" s="46"/>
      <c r="O529" s="46"/>
      <c r="P529" s="46"/>
      <c r="Q529" s="46"/>
      <c r="R529" s="271"/>
      <c r="S529" s="46"/>
      <c r="T529" s="46"/>
      <c r="U529" s="271"/>
      <c r="V529" s="93">
        <f t="shared" si="25"/>
        <v>100</v>
      </c>
    </row>
    <row r="530" spans="1:22" ht="12.75" hidden="1">
      <c r="A530" s="116">
        <v>3</v>
      </c>
      <c r="B530" s="364"/>
      <c r="C530" s="108" t="s">
        <v>38</v>
      </c>
      <c r="D530" s="54" t="s">
        <v>33</v>
      </c>
      <c r="E530" s="50"/>
      <c r="F530" s="274"/>
      <c r="G530" s="274"/>
      <c r="H530" s="274"/>
      <c r="I530" s="274"/>
      <c r="J530" s="274"/>
      <c r="K530" s="47"/>
      <c r="L530" s="47"/>
      <c r="M530" s="233"/>
      <c r="N530" s="47"/>
      <c r="O530" s="47"/>
      <c r="P530" s="47"/>
      <c r="Q530" s="47"/>
      <c r="R530" s="274"/>
      <c r="S530" s="47"/>
      <c r="T530" s="47"/>
      <c r="U530" s="274"/>
      <c r="V530" s="93">
        <f t="shared" si="25"/>
        <v>0</v>
      </c>
    </row>
    <row r="531" spans="1:22" ht="12.75" hidden="1">
      <c r="A531" s="116">
        <v>3</v>
      </c>
      <c r="B531" s="364"/>
      <c r="C531" s="109"/>
      <c r="D531" s="55" t="s">
        <v>34</v>
      </c>
      <c r="E531" s="56"/>
      <c r="F531" s="271"/>
      <c r="G531" s="271"/>
      <c r="H531" s="271"/>
      <c r="I531" s="271"/>
      <c r="J531" s="271"/>
      <c r="K531" s="46"/>
      <c r="L531" s="46"/>
      <c r="M531" s="233"/>
      <c r="N531" s="46"/>
      <c r="O531" s="46"/>
      <c r="P531" s="46"/>
      <c r="Q531" s="46"/>
      <c r="R531" s="271"/>
      <c r="S531" s="46"/>
      <c r="T531" s="46"/>
      <c r="U531" s="271"/>
      <c r="V531" s="93">
        <f t="shared" si="25"/>
        <v>0</v>
      </c>
    </row>
    <row r="532" spans="1:22" ht="12.75" hidden="1">
      <c r="A532" s="116">
        <v>3</v>
      </c>
      <c r="B532" s="364"/>
      <c r="D532" s="54" t="s">
        <v>35</v>
      </c>
      <c r="E532" s="50"/>
      <c r="F532" s="274"/>
      <c r="G532" s="274"/>
      <c r="H532" s="274"/>
      <c r="I532" s="274"/>
      <c r="J532" s="274"/>
      <c r="K532" s="47"/>
      <c r="L532" s="47"/>
      <c r="M532" s="233"/>
      <c r="N532" s="47"/>
      <c r="O532" s="47"/>
      <c r="P532" s="47"/>
      <c r="Q532" s="47"/>
      <c r="R532" s="274"/>
      <c r="S532" s="47"/>
      <c r="T532" s="47"/>
      <c r="U532" s="274"/>
      <c r="V532" s="93">
        <f t="shared" si="25"/>
        <v>0</v>
      </c>
    </row>
    <row r="533" spans="1:22" ht="12.75" hidden="1">
      <c r="A533" s="116">
        <v>3</v>
      </c>
      <c r="B533" s="364"/>
      <c r="D533" s="55" t="s">
        <v>36</v>
      </c>
      <c r="E533" s="56"/>
      <c r="F533" s="271"/>
      <c r="G533" s="271"/>
      <c r="H533" s="271"/>
      <c r="I533" s="271"/>
      <c r="J533" s="271"/>
      <c r="K533" s="46"/>
      <c r="L533" s="46"/>
      <c r="M533" s="233"/>
      <c r="N533" s="46"/>
      <c r="O533" s="46"/>
      <c r="P533" s="46"/>
      <c r="Q533" s="46"/>
      <c r="R533" s="271"/>
      <c r="S533" s="46"/>
      <c r="T533" s="46"/>
      <c r="U533" s="271"/>
      <c r="V533" s="93">
        <f t="shared" si="25"/>
        <v>0</v>
      </c>
    </row>
    <row r="534" spans="1:22" ht="12.75">
      <c r="A534" s="116">
        <v>3</v>
      </c>
      <c r="B534" s="364"/>
      <c r="C534" s="57"/>
      <c r="D534" s="58"/>
      <c r="E534" s="59"/>
      <c r="F534" s="275"/>
      <c r="G534" s="275"/>
      <c r="H534" s="275"/>
      <c r="I534" s="275"/>
      <c r="J534" s="275"/>
      <c r="K534" s="48"/>
      <c r="L534" s="48"/>
      <c r="M534" s="48"/>
      <c r="N534" s="48"/>
      <c r="O534" s="48"/>
      <c r="P534" s="48"/>
      <c r="Q534" s="48"/>
      <c r="R534" s="275"/>
      <c r="S534" s="48"/>
      <c r="T534" s="48"/>
      <c r="U534" s="275"/>
      <c r="V534" s="97">
        <f>F534*$F$2+G534*$G$2+H534*$H$2+I534*$I$2+J534*$J$2+K534*$K$2+L534*$L$2+M534*$M$2+N534*$N$2+O534*$O$2+P534*$P$2+Q534*$Q$2+R534*$R$2+S534*$S$2+U534*AL534+T534*$T$2</f>
        <v>0</v>
      </c>
    </row>
    <row r="535" spans="1:22" ht="12.75">
      <c r="A535" s="116">
        <v>3</v>
      </c>
      <c r="B535" s="364"/>
      <c r="C535" s="103" t="s">
        <v>39</v>
      </c>
      <c r="D535" s="54" t="s">
        <v>33</v>
      </c>
      <c r="E535" s="50">
        <v>20</v>
      </c>
      <c r="F535" s="274"/>
      <c r="G535" s="274"/>
      <c r="H535" s="274"/>
      <c r="I535" s="274"/>
      <c r="J535" s="274"/>
      <c r="K535" s="47"/>
      <c r="L535" s="47"/>
      <c r="M535" s="233"/>
      <c r="N535" s="47">
        <v>1</v>
      </c>
      <c r="O535" s="47"/>
      <c r="P535" s="47"/>
      <c r="Q535" s="47"/>
      <c r="R535" s="274"/>
      <c r="S535" s="47"/>
      <c r="T535" s="47"/>
      <c r="U535" s="274"/>
      <c r="V535" s="93">
        <f>F535*$F$2+G535*$G$2+H535*$H$2+I535*$I$2+J535*$J$2+K535*$K$2+L535*$L$2+M535*$M$2+N535*$N$2+O535*$O$2+P535*$P$2+Q535*$Q$2+R535*$R$2+S535*$S$2+U535*$U$2+T535*$T$150</f>
        <v>50</v>
      </c>
    </row>
    <row r="536" spans="1:22" ht="12.75">
      <c r="A536" s="116">
        <v>3</v>
      </c>
      <c r="B536" s="364"/>
      <c r="C536" s="104"/>
      <c r="D536" s="55" t="s">
        <v>34</v>
      </c>
      <c r="E536" s="81">
        <v>104</v>
      </c>
      <c r="F536" s="271"/>
      <c r="G536" s="271"/>
      <c r="H536" s="271"/>
      <c r="I536" s="271"/>
      <c r="J536" s="271"/>
      <c r="K536" s="46"/>
      <c r="L536" s="46"/>
      <c r="M536" s="233"/>
      <c r="N536" s="46"/>
      <c r="O536" s="46">
        <v>1</v>
      </c>
      <c r="P536" s="46"/>
      <c r="Q536" s="46"/>
      <c r="R536" s="271">
        <v>1</v>
      </c>
      <c r="S536" s="46"/>
      <c r="T536" s="46"/>
      <c r="U536" s="271"/>
      <c r="V536" s="93">
        <f>F536*$F$2+G536*$G$2+H536*$H$2+I536*$I$2+J536*$J$2+K536*$K$2+L536*$L$2+M536*$M$2+N536*$N$2+O536*$O$2+P536*$P$2+Q536*$Q$2+R536*$R$2+S536*$S$2+U536*$U$2+T536*$T$150</f>
        <v>115</v>
      </c>
    </row>
    <row r="537" spans="1:22" ht="12.75">
      <c r="A537" s="116">
        <v>3</v>
      </c>
      <c r="B537" s="364"/>
      <c r="C537" s="105"/>
      <c r="D537" s="54" t="s">
        <v>35</v>
      </c>
      <c r="E537" s="50">
        <v>50</v>
      </c>
      <c r="F537" s="274"/>
      <c r="G537" s="274"/>
      <c r="H537" s="274"/>
      <c r="I537" s="274"/>
      <c r="J537" s="274"/>
      <c r="K537" s="47"/>
      <c r="L537" s="47"/>
      <c r="M537" s="233"/>
      <c r="N537" s="47"/>
      <c r="O537" s="47"/>
      <c r="P537" s="47"/>
      <c r="Q537" s="345"/>
      <c r="R537" s="274"/>
      <c r="S537" s="47"/>
      <c r="T537" s="47"/>
      <c r="U537" s="274"/>
      <c r="V537" s="93">
        <f>F537*$F$2+G537*$G$2+H537*$H$2+I537*$I$2+J537*$J$2+K537*$K$2+L537*$L$2+M537*$M$2+N537*$N$2+O537*$O$2+P537*$P$2+Q537*$Q$2+R537*$R$2+S537*$S$2+U537*$U$2+T537*$T$150</f>
        <v>0</v>
      </c>
    </row>
    <row r="538" spans="1:22" ht="12.75">
      <c r="A538" s="116">
        <v>3</v>
      </c>
      <c r="B538" s="364"/>
      <c r="C538" s="53">
        <f>E535+E536+E537+E538</f>
        <v>444</v>
      </c>
      <c r="D538" s="55" t="s">
        <v>36</v>
      </c>
      <c r="E538" s="56">
        <v>270</v>
      </c>
      <c r="F538" s="271"/>
      <c r="G538" s="271"/>
      <c r="H538" s="271"/>
      <c r="I538" s="271"/>
      <c r="J538" s="271"/>
      <c r="K538" s="46"/>
      <c r="L538" s="46"/>
      <c r="M538" s="233"/>
      <c r="N538" s="46"/>
      <c r="O538" s="46"/>
      <c r="P538" s="46">
        <v>1</v>
      </c>
      <c r="Q538" s="46"/>
      <c r="R538" s="271"/>
      <c r="S538" s="46"/>
      <c r="T538" s="46">
        <v>1</v>
      </c>
      <c r="U538" s="271">
        <v>1</v>
      </c>
      <c r="V538" s="93">
        <f>F538*$F$2+G538*$G$2+H538*$H$2+I538*$I$2+J538*$J$2+K538*$K$2+L538*$L$2+M538*$M$2+N538*$N$2+O538*$O$2+P538*$P$2+Q538*$Q$2+R538*$R$2+S538*$S$2+U538*$U$2+T538*$T$150</f>
        <v>265</v>
      </c>
    </row>
    <row r="539" spans="1:22" ht="12.75">
      <c r="A539" s="116">
        <v>3</v>
      </c>
      <c r="B539" s="364"/>
      <c r="C539" s="57"/>
      <c r="D539" s="58"/>
      <c r="E539" s="59"/>
      <c r="F539" s="275"/>
      <c r="G539" s="275"/>
      <c r="H539" s="275"/>
      <c r="I539" s="275"/>
      <c r="J539" s="275"/>
      <c r="K539" s="48"/>
      <c r="L539" s="48"/>
      <c r="M539" s="48"/>
      <c r="N539" s="48"/>
      <c r="O539" s="48"/>
      <c r="P539" s="48"/>
      <c r="Q539" s="48"/>
      <c r="R539" s="275"/>
      <c r="S539" s="48"/>
      <c r="T539" s="48"/>
      <c r="U539" s="275"/>
      <c r="V539" s="97">
        <f>F539*$F$2+G539*$G$2+H539*$H$2+I539*$I$2+J539*$J$2+K539*$K$2+L539*$L$2+M539*$M$2+N539*$N$2+O539*$O$2+P539*$P$2+Q539*$Q$2+R539*$R$2+S539*$S$2+U539*AL539+T539*$T$2</f>
        <v>0</v>
      </c>
    </row>
    <row r="540" spans="1:22" ht="12.75">
      <c r="A540" s="116">
        <v>3</v>
      </c>
      <c r="B540" s="364"/>
      <c r="C540" s="106" t="s">
        <v>40</v>
      </c>
      <c r="D540" s="54" t="s">
        <v>33</v>
      </c>
      <c r="E540" s="50">
        <v>200</v>
      </c>
      <c r="F540" s="274"/>
      <c r="G540" s="274"/>
      <c r="H540" s="274"/>
      <c r="I540" s="274"/>
      <c r="J540" s="274"/>
      <c r="K540" s="47"/>
      <c r="L540" s="47"/>
      <c r="M540" s="233"/>
      <c r="N540" s="47"/>
      <c r="O540" s="47"/>
      <c r="P540" s="47"/>
      <c r="Q540" s="47"/>
      <c r="R540" s="274"/>
      <c r="S540" s="47"/>
      <c r="T540" s="47">
        <v>1</v>
      </c>
      <c r="U540" s="274"/>
      <c r="V540" s="93">
        <f t="shared" ref="V540:V547" si="26">F540*$F$2+G540*$G$2+H540*$H$2+I540*$I$2+J540*$J$2+K540*$K$2+L540*$L$2+M540*$M$2+N540*$N$2+O540*$O$2+P540*$P$2+Q540*$Q$2+R540*$R$2+S540*$S$2+U540*$U$2+T540*$T$150</f>
        <v>150</v>
      </c>
    </row>
    <row r="541" spans="1:22" ht="12.75">
      <c r="A541" s="116">
        <v>3</v>
      </c>
      <c r="B541" s="364"/>
      <c r="C541" s="107"/>
      <c r="D541" s="55" t="s">
        <v>34</v>
      </c>
      <c r="E541" s="80"/>
      <c r="F541" s="271"/>
      <c r="G541" s="271"/>
      <c r="H541" s="271"/>
      <c r="I541" s="271"/>
      <c r="J541" s="271"/>
      <c r="K541" s="46"/>
      <c r="L541" s="46"/>
      <c r="M541" s="233"/>
      <c r="N541" s="46"/>
      <c r="O541" s="46"/>
      <c r="P541" s="46"/>
      <c r="Q541" s="46"/>
      <c r="R541" s="271"/>
      <c r="S541" s="46"/>
      <c r="T541" s="46"/>
      <c r="U541" s="271"/>
      <c r="V541" s="93">
        <f t="shared" si="26"/>
        <v>0</v>
      </c>
    </row>
    <row r="542" spans="1:22" ht="12.75">
      <c r="A542" s="116">
        <v>3</v>
      </c>
      <c r="B542" s="364"/>
      <c r="C542" s="107"/>
      <c r="D542" s="54" t="s">
        <v>35</v>
      </c>
      <c r="E542" s="50">
        <v>50</v>
      </c>
      <c r="F542" s="274"/>
      <c r="G542" s="274"/>
      <c r="H542" s="274"/>
      <c r="I542" s="274"/>
      <c r="J542" s="274"/>
      <c r="K542" s="47"/>
      <c r="L542" s="47"/>
      <c r="M542" s="233"/>
      <c r="N542" s="47"/>
      <c r="O542" s="47"/>
      <c r="P542" s="47"/>
      <c r="Q542" s="345"/>
      <c r="R542" s="274"/>
      <c r="S542" s="47"/>
      <c r="T542" s="47"/>
      <c r="U542" s="274"/>
      <c r="V542" s="93">
        <f t="shared" si="26"/>
        <v>0</v>
      </c>
    </row>
    <row r="543" spans="1:22" ht="12.75">
      <c r="A543" s="116">
        <v>3</v>
      </c>
      <c r="B543" s="364"/>
      <c r="C543" s="101">
        <f>E540+E541+E542+E543+E544+E545+E546+E547</f>
        <v>250</v>
      </c>
      <c r="D543" s="55" t="s">
        <v>36</v>
      </c>
      <c r="E543" s="56"/>
      <c r="F543" s="271"/>
      <c r="G543" s="271"/>
      <c r="H543" s="271"/>
      <c r="I543" s="271"/>
      <c r="J543" s="271"/>
      <c r="K543" s="46"/>
      <c r="L543" s="46"/>
      <c r="M543" s="233"/>
      <c r="N543" s="46"/>
      <c r="O543" s="46"/>
      <c r="P543" s="46"/>
      <c r="Q543" s="46"/>
      <c r="R543" s="271"/>
      <c r="S543" s="46"/>
      <c r="T543" s="46"/>
      <c r="U543" s="271"/>
      <c r="V543" s="93">
        <f t="shared" si="26"/>
        <v>0</v>
      </c>
    </row>
    <row r="544" spans="1:22" ht="12.75" hidden="1">
      <c r="A544" s="116">
        <v>3</v>
      </c>
      <c r="B544" s="364"/>
      <c r="C544" s="108" t="s">
        <v>41</v>
      </c>
      <c r="D544" s="54" t="s">
        <v>33</v>
      </c>
      <c r="E544" s="50"/>
      <c r="F544" s="274"/>
      <c r="G544" s="274"/>
      <c r="H544" s="274"/>
      <c r="I544" s="274"/>
      <c r="J544" s="274"/>
      <c r="K544" s="47"/>
      <c r="L544" s="47"/>
      <c r="M544" s="47"/>
      <c r="N544" s="47"/>
      <c r="O544" s="47"/>
      <c r="P544" s="47"/>
      <c r="Q544" s="47"/>
      <c r="R544" s="274"/>
      <c r="S544" s="47"/>
      <c r="T544" s="47"/>
      <c r="U544" s="274"/>
      <c r="V544" s="93">
        <f t="shared" si="26"/>
        <v>0</v>
      </c>
    </row>
    <row r="545" spans="1:26" ht="12.75" hidden="1">
      <c r="A545" s="116">
        <v>3</v>
      </c>
      <c r="B545" s="364"/>
      <c r="C545" s="109"/>
      <c r="D545" s="55" t="s">
        <v>34</v>
      </c>
      <c r="E545" s="56"/>
      <c r="F545" s="271"/>
      <c r="G545" s="271"/>
      <c r="H545" s="271"/>
      <c r="I545" s="271"/>
      <c r="J545" s="271"/>
      <c r="K545" s="46"/>
      <c r="L545" s="46"/>
      <c r="M545" s="46"/>
      <c r="N545" s="46"/>
      <c r="O545" s="46"/>
      <c r="P545" s="46"/>
      <c r="Q545" s="46"/>
      <c r="R545" s="271"/>
      <c r="S545" s="46"/>
      <c r="T545" s="46"/>
      <c r="U545" s="271"/>
      <c r="V545" s="93">
        <f t="shared" si="26"/>
        <v>0</v>
      </c>
    </row>
    <row r="546" spans="1:26" ht="12.75" hidden="1">
      <c r="A546" s="116">
        <v>3</v>
      </c>
      <c r="B546" s="364"/>
      <c r="C546" s="110"/>
      <c r="D546" s="54" t="s">
        <v>35</v>
      </c>
      <c r="E546" s="50"/>
      <c r="F546" s="274"/>
      <c r="G546" s="274"/>
      <c r="H546" s="274"/>
      <c r="I546" s="274"/>
      <c r="J546" s="274"/>
      <c r="K546" s="47"/>
      <c r="L546" s="47"/>
      <c r="M546" s="47"/>
      <c r="N546" s="47"/>
      <c r="O546" s="47"/>
      <c r="P546" s="47"/>
      <c r="Q546" s="47"/>
      <c r="R546" s="274"/>
      <c r="S546" s="47"/>
      <c r="T546" s="47"/>
      <c r="U546" s="274"/>
      <c r="V546" s="93">
        <f t="shared" si="26"/>
        <v>0</v>
      </c>
    </row>
    <row r="547" spans="1:26" ht="12.75" hidden="1">
      <c r="A547" s="116">
        <v>3</v>
      </c>
      <c r="B547" s="364"/>
      <c r="D547" s="55" t="s">
        <v>36</v>
      </c>
      <c r="E547" s="56"/>
      <c r="F547" s="271"/>
      <c r="G547" s="271"/>
      <c r="H547" s="271"/>
      <c r="I547" s="271"/>
      <c r="J547" s="271"/>
      <c r="K547" s="46"/>
      <c r="L547" s="46"/>
      <c r="M547" s="46"/>
      <c r="N547" s="46"/>
      <c r="O547" s="46"/>
      <c r="P547" s="46"/>
      <c r="Q547" s="46"/>
      <c r="R547" s="271"/>
      <c r="S547" s="46"/>
      <c r="T547" s="46"/>
      <c r="U547" s="271"/>
      <c r="V547" s="93">
        <f t="shared" si="26"/>
        <v>0</v>
      </c>
    </row>
    <row r="548" spans="1:26" ht="12.75">
      <c r="A548" s="116">
        <v>3</v>
      </c>
      <c r="B548" s="364"/>
      <c r="C548" s="57"/>
      <c r="D548" s="58"/>
      <c r="E548" s="59"/>
      <c r="F548" s="275"/>
      <c r="G548" s="275"/>
      <c r="H548" s="275"/>
      <c r="I548" s="275"/>
      <c r="J548" s="275"/>
      <c r="K548" s="48"/>
      <c r="L548" s="48"/>
      <c r="M548" s="48"/>
      <c r="N548" s="48"/>
      <c r="O548" s="48"/>
      <c r="P548" s="48"/>
      <c r="Q548" s="48"/>
      <c r="R548" s="275"/>
      <c r="S548" s="48"/>
      <c r="T548" s="48"/>
      <c r="U548" s="275"/>
      <c r="V548" s="97">
        <f>F548*$F$2+G548*$G$2+H548*$H$2+I548*$I$2+J548*$J$2+K548*$K$2+L548*$L$2+M548*$M$2+N548*$N$2+O548*$O$2+P548*$P$2+Q548*$Q$2+R548*$R$2+S548*$S$2+U548*AL548+T548*$T$2</f>
        <v>0</v>
      </c>
    </row>
    <row r="549" spans="1:26" ht="12.75">
      <c r="A549" s="116">
        <v>3</v>
      </c>
      <c r="B549" s="364"/>
      <c r="C549" s="103" t="s">
        <v>42</v>
      </c>
      <c r="D549" s="54" t="s">
        <v>33</v>
      </c>
      <c r="E549" s="50"/>
      <c r="F549" s="274"/>
      <c r="G549" s="274"/>
      <c r="H549" s="274"/>
      <c r="I549" s="274"/>
      <c r="J549" s="274"/>
      <c r="K549" s="47"/>
      <c r="L549" s="47"/>
      <c r="M549" s="233"/>
      <c r="N549" s="47"/>
      <c r="O549" s="47"/>
      <c r="P549" s="47"/>
      <c r="Q549" s="47"/>
      <c r="R549" s="274"/>
      <c r="S549" s="47"/>
      <c r="T549" s="47"/>
      <c r="U549" s="274"/>
      <c r="V549" s="93">
        <f>F549*$F$2+G549*$G$2+H549*$H$2+I549*$I$2+J549*$J$2+K549*$K$2+L549*$L$2+M549*$M$2+N549*$N$2+O549*$O$2+P549*$P$2+Q549*$Q$2+R549*$R$2+S549*$S$2+U549*$U$2+T549*$T$150</f>
        <v>0</v>
      </c>
    </row>
    <row r="550" spans="1:26" ht="12.75">
      <c r="A550" s="116">
        <v>3</v>
      </c>
      <c r="B550" s="364"/>
      <c r="C550" s="104"/>
      <c r="D550" s="55" t="s">
        <v>34</v>
      </c>
      <c r="E550" s="81"/>
      <c r="F550" s="271"/>
      <c r="G550" s="271"/>
      <c r="H550" s="271"/>
      <c r="I550" s="271"/>
      <c r="J550" s="271"/>
      <c r="K550" s="46"/>
      <c r="L550" s="46"/>
      <c r="M550" s="233"/>
      <c r="N550" s="46"/>
      <c r="O550" s="46"/>
      <c r="P550" s="46"/>
      <c r="Q550" s="46"/>
      <c r="R550" s="271"/>
      <c r="S550" s="46"/>
      <c r="T550" s="46"/>
      <c r="U550" s="271"/>
      <c r="V550" s="93">
        <f>F550*$F$2+G550*$G$2+H550*$H$2+I550*$I$2+J550*$J$2+K550*$K$2+L550*$L$2+M550*$M$2+N550*$N$2+O550*$O$2+P550*$P$2+Q550*$Q$2+R550*$R$2+S550*$S$2+U550*$U$2+T550*$T$150</f>
        <v>0</v>
      </c>
    </row>
    <row r="551" spans="1:26" ht="12.75">
      <c r="A551" s="116">
        <v>3</v>
      </c>
      <c r="B551" s="364"/>
      <c r="C551" s="105"/>
      <c r="D551" s="54" t="s">
        <v>35</v>
      </c>
      <c r="E551" s="50">
        <v>50</v>
      </c>
      <c r="F551" s="47"/>
      <c r="G551" s="47"/>
      <c r="H551" s="47"/>
      <c r="I551" s="47"/>
      <c r="J551" s="47"/>
      <c r="K551" s="47"/>
      <c r="L551" s="47"/>
      <c r="M551" s="233"/>
      <c r="N551" s="47"/>
      <c r="O551" s="47"/>
      <c r="P551" s="47"/>
      <c r="Q551" s="336">
        <v>1</v>
      </c>
      <c r="R551" s="274"/>
      <c r="S551" s="47"/>
      <c r="T551" s="47"/>
      <c r="U551" s="274"/>
      <c r="V551" s="93">
        <f>F551*$F$2+G551*$G$2+H551*$H$2+I551*$I$2+J551*$J$2+K551*$K$2+L551*$L$2+M551*$M$2+N551*$N$2+O551*$O$2+P551*$P$2+Q551*$Q$2+R551*$R$2+S551*$S$2+U551*$U$2+T551*$T$150</f>
        <v>50</v>
      </c>
    </row>
    <row r="552" spans="1:26" ht="12.75">
      <c r="A552" s="116">
        <v>3</v>
      </c>
      <c r="B552" s="364"/>
      <c r="C552" s="53">
        <f>E549+E550+E551+E552</f>
        <v>50</v>
      </c>
      <c r="D552" s="55" t="s">
        <v>36</v>
      </c>
      <c r="E552" s="56"/>
      <c r="F552" s="46"/>
      <c r="G552" s="46"/>
      <c r="H552" s="46"/>
      <c r="I552" s="46"/>
      <c r="J552" s="46"/>
      <c r="K552" s="46"/>
      <c r="L552" s="46"/>
      <c r="M552" s="233"/>
      <c r="N552" s="46"/>
      <c r="O552" s="46"/>
      <c r="P552" s="46"/>
      <c r="Q552" s="46"/>
      <c r="R552" s="271"/>
      <c r="S552" s="46"/>
      <c r="T552" s="46"/>
      <c r="U552" s="271"/>
      <c r="V552" s="93">
        <f>F552*$F$2+G552*$G$2+H552*$H$2+I552*$I$2+J552*$J$2+K552*$K$2+L552*$L$2+M552*$M$2+N552*$N$2+O552*$O$2+P552*$P$2+Q552*$Q$2+R552*$R$2+S552*$S$2+U552*$U$2+T552*$T$150</f>
        <v>0</v>
      </c>
    </row>
    <row r="553" spans="1:26">
      <c r="A553" s="116">
        <v>3</v>
      </c>
      <c r="B553" s="262"/>
      <c r="C553" s="57"/>
      <c r="D553" s="58"/>
      <c r="E553" s="59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97">
        <f>F553*$F$2+G553*$G$2+H553*$H$2+I553*$I$2+J553*$J$2+K553*$K$2+L553*$L$2+M553*$M$2+N553*$N$2+O553*$O$2+P553*$P$2+Q553*$Q$2+R553*$R$2+S553*$S$2+U553*AL553+T553*$T$2</f>
        <v>0</v>
      </c>
    </row>
    <row r="554" spans="1:26" s="360" customFormat="1" ht="15">
      <c r="A554" s="360">
        <v>4</v>
      </c>
    </row>
    <row r="555" spans="1:26" s="360" customFormat="1" ht="15"/>
    <row r="556" spans="1:26" ht="12.75">
      <c r="A556" s="116">
        <v>4</v>
      </c>
      <c r="B556" s="354"/>
      <c r="C556" s="351" t="s">
        <v>14</v>
      </c>
      <c r="D556" s="351" t="s">
        <v>15</v>
      </c>
      <c r="E556" s="352" t="s">
        <v>16</v>
      </c>
      <c r="F556" s="50" t="s">
        <v>17</v>
      </c>
      <c r="G556" s="50" t="s">
        <v>18</v>
      </c>
      <c r="H556" s="50" t="s">
        <v>19</v>
      </c>
      <c r="I556" s="50" t="s">
        <v>20</v>
      </c>
      <c r="J556" s="50" t="s">
        <v>21</v>
      </c>
      <c r="K556" s="50" t="s">
        <v>22</v>
      </c>
      <c r="L556" s="50" t="s">
        <v>23</v>
      </c>
      <c r="M556" s="50" t="s">
        <v>24</v>
      </c>
      <c r="N556" s="50" t="s">
        <v>25</v>
      </c>
      <c r="O556" s="50" t="s">
        <v>26</v>
      </c>
      <c r="P556" s="50" t="s">
        <v>27</v>
      </c>
      <c r="Q556" s="50" t="s">
        <v>28</v>
      </c>
      <c r="R556" s="50" t="s">
        <v>29</v>
      </c>
      <c r="S556" s="50" t="s">
        <v>30</v>
      </c>
      <c r="T556" s="50" t="s">
        <v>172</v>
      </c>
      <c r="U556" s="51" t="s">
        <v>31</v>
      </c>
      <c r="V556" s="52"/>
    </row>
    <row r="557" spans="1:26" ht="13.5" thickBot="1">
      <c r="A557" s="116">
        <v>4</v>
      </c>
      <c r="B557" s="354"/>
      <c r="C557" s="351"/>
      <c r="D557" s="351"/>
      <c r="E557" s="352"/>
      <c r="F557" s="50">
        <v>36</v>
      </c>
      <c r="G557" s="50">
        <v>20</v>
      </c>
      <c r="H557" s="50">
        <v>20</v>
      </c>
      <c r="I557" s="50">
        <v>50</v>
      </c>
      <c r="J557" s="50">
        <v>50</v>
      </c>
      <c r="K557" s="50">
        <v>50</v>
      </c>
      <c r="L557" s="50">
        <v>50</v>
      </c>
      <c r="M557" s="50">
        <v>36</v>
      </c>
      <c r="N557" s="50">
        <v>50</v>
      </c>
      <c r="O557" s="50">
        <v>50</v>
      </c>
      <c r="P557" s="50">
        <v>50</v>
      </c>
      <c r="Q557" s="50">
        <v>50</v>
      </c>
      <c r="R557" s="50">
        <v>65</v>
      </c>
      <c r="S557" s="50">
        <v>26</v>
      </c>
      <c r="T557" s="50">
        <v>150</v>
      </c>
      <c r="U557" s="50">
        <v>65</v>
      </c>
      <c r="V557" s="52">
        <f>SUM(F557:U557)</f>
        <v>818</v>
      </c>
    </row>
    <row r="558" spans="1:26" ht="15">
      <c r="A558" s="116">
        <v>4</v>
      </c>
      <c r="B558" s="355">
        <f>'2-ΠΡΟΓΡΑΜΜΑ'!C2+21</f>
        <v>42632</v>
      </c>
      <c r="C558" s="103" t="s">
        <v>32</v>
      </c>
      <c r="D558" s="52" t="s">
        <v>33</v>
      </c>
      <c r="E558" s="50"/>
      <c r="F558" s="47"/>
      <c r="G558" s="47"/>
      <c r="H558" s="47"/>
      <c r="I558" s="47"/>
      <c r="J558" s="47"/>
      <c r="K558" s="47"/>
      <c r="L558" s="47"/>
      <c r="M558" s="233"/>
      <c r="N558" s="47"/>
      <c r="O558" s="47"/>
      <c r="P558" s="47"/>
      <c r="Q558" s="47"/>
      <c r="R558" s="274"/>
      <c r="S558" s="47"/>
      <c r="T558" s="47"/>
      <c r="U558" s="274"/>
      <c r="V558" s="93">
        <f>F558*$F$2+G558*$G$2+H558*$H$2+I558*$I$2+J558*$J$2+K558*$K$2+L558*$L$2+M558*$M$2+N558*$N$2+O558*$O$2+P558*$P$2+Q558*$Q$2+R558*$R$2+S558*$S$2+U558*$U$2+T558*$T$150</f>
        <v>0</v>
      </c>
      <c r="Y558" s="159" t="s">
        <v>32</v>
      </c>
      <c r="Z558" s="160" t="str">
        <f>IF(F559=1,"Γ1,","")&amp;""&amp;IF(G559=1,"Γ2,","")&amp;""&amp;IF(H559=1,"Γ3,","")&amp;""&amp;IF(I559=1,"Γ4,","")&amp;""&amp;IF(J559=1,"Γ5,","")&amp;""&amp;IF(K559=1,"Γ6,","")&amp;""&amp;IF(L559=1,"Γ7,","")&amp;""&amp;IF(M559=1,"B1,","")&amp;""&amp;IF(N559=1,"B2,","")&amp;""&amp;IF(O559=1,"B3,","")&amp;""&amp;IF(P559=1,"B4,","")&amp;""&amp;IF(Q559=1,"ΦΧ,","")&amp;""&amp;IF(R559=1,"ΚΑΜ,","")&amp;""&amp;IF(S559=1,"ΣΧ,","")&amp;""&amp;IF(T559=1,"Κ28,","")&amp;""&amp;IF(U559=1,"ΣΕΥΠ,","")</f>
        <v>ΚΑΜ,</v>
      </c>
    </row>
    <row r="559" spans="1:26" ht="15">
      <c r="A559" s="116">
        <v>4</v>
      </c>
      <c r="B559" s="355"/>
      <c r="C559" s="104"/>
      <c r="D559" s="62" t="s">
        <v>34</v>
      </c>
      <c r="E559" s="339">
        <v>39</v>
      </c>
      <c r="F559" s="271"/>
      <c r="G559" s="271"/>
      <c r="H559" s="271"/>
      <c r="I559" s="271"/>
      <c r="J559" s="271"/>
      <c r="K559" s="46"/>
      <c r="L559" s="46"/>
      <c r="M559" s="233"/>
      <c r="N559" s="46"/>
      <c r="O559" s="46"/>
      <c r="P559" s="46"/>
      <c r="Q559" s="46"/>
      <c r="R559" s="271">
        <v>1</v>
      </c>
      <c r="S559" s="46"/>
      <c r="T559" s="46"/>
      <c r="U559" s="271"/>
      <c r="V559" s="93">
        <f>F559*$F$2+G559*$G$2+H559*$H$2+I559*$I$2+J559*$J$2+K559*$K$2+L559*$L$2+M559*$M$2+N559*$N$2+O559*$O$2+P559*$P$2+Q559*$Q$2+R559*$R$2+S559*$S$2+U559*$U$2+T559*$T$150</f>
        <v>65</v>
      </c>
      <c r="Y559" s="161" t="s">
        <v>37</v>
      </c>
      <c r="Z559" s="162" t="str">
        <f>IF(F564=1,"Γ1,","")&amp;""&amp;IF(G564=1,"Γ2,","")&amp;""&amp;IF(H564=1,"Γ3,","")&amp;""&amp;IF(I564=1,"Γ4,","")&amp;""&amp;IF(J564=1,"Γ5,","")&amp;""&amp;IF(K564=1,"Γ6,","")&amp;""&amp;IF(L564=1,"Γ7,","")&amp;""&amp;IF(M564=1,"B1,","")&amp;""&amp;IF(N564=1,"B2,","")&amp;""&amp;IF(O564=1,"B3,","")&amp;""&amp;IF(P564=1,"B4,","")&amp;""&amp;IF(Q564=1,"ΦΧ,","")&amp;""&amp;IF(R564=1,"ΚΑΜ,","")&amp;""&amp;IF(S564=1,"ΣΧ,","")&amp;""&amp;IF(T564=1,"Κ28,","")&amp;""&amp;IF(U564=1,"ΣΕΥΠ,","")</f>
        <v>B4,ΚΑΜ,</v>
      </c>
    </row>
    <row r="560" spans="1:26" ht="15">
      <c r="A560" s="116">
        <v>4</v>
      </c>
      <c r="B560" s="355"/>
      <c r="C560" s="105"/>
      <c r="D560" s="52" t="s">
        <v>35</v>
      </c>
      <c r="E560" s="50">
        <v>150</v>
      </c>
      <c r="F560" s="274"/>
      <c r="G560" s="274"/>
      <c r="H560" s="274"/>
      <c r="I560" s="274"/>
      <c r="J560" s="274"/>
      <c r="K560" s="47"/>
      <c r="L560" s="47"/>
      <c r="M560" s="233"/>
      <c r="N560" s="47"/>
      <c r="O560" s="47"/>
      <c r="P560" s="47"/>
      <c r="Q560" s="47"/>
      <c r="R560" s="274"/>
      <c r="S560" s="47"/>
      <c r="T560" s="47">
        <v>1</v>
      </c>
      <c r="U560" s="274"/>
      <c r="V560" s="93">
        <f>F560*$F$2+G560*$G$2+H560*$H$2+I560*$I$2+J560*$J$2+K560*$K$2+L560*$L$2+M560*$M$2+N560*$N$2+O560*$O$2+P560*$P$2+Q560*$Q$2+R560*$R$2+S560*$S$2+U560*$U$2+T560*$T$150</f>
        <v>150</v>
      </c>
      <c r="Y560" s="161" t="s">
        <v>39</v>
      </c>
      <c r="Z560" s="162" t="str">
        <f>IF(F573=1,"Γ1,","")&amp;""&amp;IF(G573=1,"Γ2,","")&amp;""&amp;IF(H573=1,"Γ3,","")&amp;""&amp;IF(I573=1,"Γ4,","")&amp;""&amp;IF(J573=1,"Γ5,","")&amp;""&amp;IF(K573=1,"Γ6,","")&amp;""&amp;IF(L573=1,"Γ7,","")&amp;""&amp;IF(M573=1,"B1,","")&amp;""&amp;IF(N573=1,"B2,","")&amp;""&amp;IF(O573=1,"B3,","")&amp;""&amp;IF(P573=1,"B4,","")&amp;""&amp;IF(Q573=1,"ΦΧ,","")&amp;""&amp;IF(R573=1,"ΚΑΜ,","")&amp;""&amp;IF(S573=1,"ΣΧ,","")&amp;""&amp;IF(T573=1,"Κ28,","")&amp;""&amp;IF(U573=1,"ΣΕΥΠ,","")</f>
        <v>Γ4,Γ5,Γ6,Γ7,ΚΑΜ,ΣΕΥΠ,</v>
      </c>
    </row>
    <row r="561" spans="1:26" ht="15">
      <c r="A561" s="116">
        <v>4</v>
      </c>
      <c r="B561" s="355"/>
      <c r="C561" s="53">
        <f>E558+E559+E560+E561</f>
        <v>189</v>
      </c>
      <c r="D561" s="62" t="s">
        <v>36</v>
      </c>
      <c r="E561" s="56"/>
      <c r="F561" s="271"/>
      <c r="G561" s="271"/>
      <c r="H561" s="271"/>
      <c r="I561" s="271"/>
      <c r="J561" s="271"/>
      <c r="K561" s="46"/>
      <c r="L561" s="46"/>
      <c r="M561" s="233"/>
      <c r="N561" s="46"/>
      <c r="O561" s="46"/>
      <c r="P561" s="46"/>
      <c r="Q561" s="46"/>
      <c r="R561" s="271"/>
      <c r="S561" s="46"/>
      <c r="T561" s="46"/>
      <c r="U561" s="271"/>
      <c r="V561" s="93">
        <f>F561*$F$2+G561*$G$2+H561*$H$2+I561*$I$2+J561*$J$2+K561*$K$2+L561*$L$2+M561*$M$2+N561*$N$2+O561*$O$2+P561*$P$2+Q561*$Q$2+R561*$R$2+S561*$S$2+U561*$U$2+T561*$T$150</f>
        <v>0</v>
      </c>
      <c r="Y561" s="161" t="s">
        <v>40</v>
      </c>
      <c r="Z561" s="162" t="str">
        <f>IF(F578=1,"Γ1,","")&amp;""&amp;IF(G578=1,"Γ2,","")&amp;""&amp;IF(H578=1,"Γ3,","")&amp;""&amp;IF(I578=1,"Γ4,","")&amp;""&amp;IF(J578=1,"Γ5,","")&amp;""&amp;IF(K578=1,"Γ6,","")&amp;""&amp;IF(L578=1,"Γ7,","")&amp;""&amp;IF(M578=1,"B1,","")&amp;""&amp;IF(N578=1,"B2,","")&amp;""&amp;IF(O578=1,"B3,","")&amp;""&amp;IF(P578=1,"B4,","")&amp;""&amp;IF(Q578=1,"ΦΧ,","")&amp;""&amp;IF(R578=1,"ΚΑΜ,","")&amp;""&amp;IF(S578=1,"ΣΧ,","")&amp;""&amp;IF(T578=1,"Κ28,","")&amp;""&amp;IF(U578=1,"ΣΕΥΠ,","")</f>
        <v/>
      </c>
    </row>
    <row r="562" spans="1:26" ht="15.75" thickBot="1">
      <c r="A562" s="116">
        <v>4</v>
      </c>
      <c r="B562" s="355"/>
      <c r="C562" s="57"/>
      <c r="D562" s="70"/>
      <c r="E562" s="59"/>
      <c r="F562" s="275"/>
      <c r="G562" s="275"/>
      <c r="H562" s="275"/>
      <c r="I562" s="275"/>
      <c r="J562" s="275"/>
      <c r="K562" s="71"/>
      <c r="L562" s="71"/>
      <c r="M562" s="71"/>
      <c r="N562" s="71"/>
      <c r="O562" s="71"/>
      <c r="P562" s="71"/>
      <c r="Q562" s="71"/>
      <c r="R562" s="275"/>
      <c r="S562" s="71"/>
      <c r="T562" s="71"/>
      <c r="U562" s="275"/>
      <c r="V562" s="96"/>
      <c r="Y562" s="163" t="s">
        <v>42</v>
      </c>
      <c r="Z562" s="164" t="str">
        <f>IF(F587=1,"Γ1,","")&amp;""&amp;IF(G587=1,"Γ2,","")&amp;""&amp;IF(H587=1,"Γ3,","")&amp;""&amp;IF(I587=1,"Γ4,","")&amp;""&amp;IF(J587=1,"Γ5,","")&amp;""&amp;IF(K587=1,"Γ6,","")&amp;""&amp;IF(L587=1,"Γ7,","")&amp;""&amp;IF(M587=1,"B1,","")&amp;""&amp;IF(N587=1,"B2,","")&amp;""&amp;IF(O587=1,"B3,","")&amp;""&amp;IF(P587=1,"B4,","")&amp;""&amp;IF(Q587=1,"ΦΧ,","")&amp;""&amp;IF(R587=1,"ΚΑΜ,","")&amp;""&amp;IF(S587=1,"ΣΧ,","")&amp;""&amp;IF(T587=1,"Κ28,","")&amp;""&amp;IF(U587=1,"ΣΕΥΠ,","")</f>
        <v/>
      </c>
    </row>
    <row r="563" spans="1:26" ht="12.75">
      <c r="A563" s="116">
        <v>4</v>
      </c>
      <c r="B563" s="355"/>
      <c r="C563" s="106" t="s">
        <v>37</v>
      </c>
      <c r="D563" s="52" t="s">
        <v>33</v>
      </c>
      <c r="E563" s="50">
        <v>150</v>
      </c>
      <c r="F563" s="274"/>
      <c r="G563" s="274"/>
      <c r="H563" s="274"/>
      <c r="I563" s="274">
        <v>1</v>
      </c>
      <c r="J563" s="274">
        <v>1</v>
      </c>
      <c r="K563" s="47">
        <v>1</v>
      </c>
      <c r="L563" s="47"/>
      <c r="M563" s="233"/>
      <c r="N563" s="47"/>
      <c r="O563" s="47"/>
      <c r="P563" s="47"/>
      <c r="Q563" s="47"/>
      <c r="R563" s="274"/>
      <c r="S563" s="47"/>
      <c r="T563" s="47"/>
      <c r="U563" s="274"/>
      <c r="V563" s="93">
        <f t="shared" ref="V563:V570" si="27">F563*$F$2+G563*$G$2+H563*$H$2+I563*$I$2+J563*$J$2+K563*$K$2+L563*$L$2+M563*$M$2+N563*$N$2+O563*$O$2+P563*$P$2+Q563*$Q$2+R563*$R$2+S563*$S$2+U563*$U$2+T563*$T$150</f>
        <v>150</v>
      </c>
    </row>
    <row r="564" spans="1:26" ht="12.75">
      <c r="A564" s="116">
        <v>4</v>
      </c>
      <c r="B564" s="355"/>
      <c r="C564" s="107"/>
      <c r="D564" s="62" t="s">
        <v>34</v>
      </c>
      <c r="E564" s="339">
        <v>79</v>
      </c>
      <c r="F564" s="271"/>
      <c r="G564" s="271"/>
      <c r="H564" s="271"/>
      <c r="I564" s="271"/>
      <c r="J564" s="271"/>
      <c r="K564" s="46"/>
      <c r="L564" s="46"/>
      <c r="M564" s="233"/>
      <c r="N564" s="46"/>
      <c r="O564" s="46"/>
      <c r="P564" s="46">
        <v>1</v>
      </c>
      <c r="Q564" s="46"/>
      <c r="R564" s="271">
        <v>1</v>
      </c>
      <c r="S564" s="46"/>
      <c r="T564" s="46"/>
      <c r="U564" s="271"/>
      <c r="V564" s="93">
        <f t="shared" si="27"/>
        <v>115</v>
      </c>
    </row>
    <row r="565" spans="1:26" ht="12.75">
      <c r="A565" s="116">
        <v>4</v>
      </c>
      <c r="B565" s="355"/>
      <c r="C565" s="107"/>
      <c r="D565" s="52" t="s">
        <v>35</v>
      </c>
      <c r="E565" s="50">
        <v>50</v>
      </c>
      <c r="F565" s="274"/>
      <c r="G565" s="274"/>
      <c r="H565" s="274"/>
      <c r="I565" s="274"/>
      <c r="J565" s="274"/>
      <c r="K565" s="47"/>
      <c r="L565" s="47"/>
      <c r="M565" s="233"/>
      <c r="N565" s="47">
        <v>1</v>
      </c>
      <c r="O565" s="47"/>
      <c r="P565" s="47"/>
      <c r="Q565" s="47"/>
      <c r="R565" s="274"/>
      <c r="S565" s="47"/>
      <c r="T565" s="47"/>
      <c r="U565" s="274"/>
      <c r="V565" s="93">
        <f t="shared" si="27"/>
        <v>50</v>
      </c>
    </row>
    <row r="566" spans="1:26" ht="12.75">
      <c r="A566" s="116">
        <v>4</v>
      </c>
      <c r="B566" s="355"/>
      <c r="C566" s="101">
        <f>E563+E564+E565+E566+E567+E568+E569+E570</f>
        <v>579</v>
      </c>
      <c r="D566" s="62" t="s">
        <v>36</v>
      </c>
      <c r="E566" s="56">
        <v>300</v>
      </c>
      <c r="F566" s="271"/>
      <c r="G566" s="271"/>
      <c r="H566" s="271"/>
      <c r="I566" s="271"/>
      <c r="J566" s="271"/>
      <c r="K566" s="46"/>
      <c r="L566" s="46"/>
      <c r="M566" s="233"/>
      <c r="N566" s="46"/>
      <c r="O566" s="46"/>
      <c r="P566" s="46"/>
      <c r="Q566" s="46"/>
      <c r="R566" s="271"/>
      <c r="S566" s="46"/>
      <c r="T566" s="46">
        <v>1</v>
      </c>
      <c r="U566" s="271"/>
      <c r="V566" s="93">
        <f t="shared" si="27"/>
        <v>150</v>
      </c>
    </row>
    <row r="567" spans="1:26" ht="12.75" hidden="1">
      <c r="A567" s="116">
        <v>4</v>
      </c>
      <c r="B567" s="355"/>
      <c r="C567" s="108" t="s">
        <v>38</v>
      </c>
      <c r="D567" s="52" t="s">
        <v>33</v>
      </c>
      <c r="E567" s="50"/>
      <c r="F567" s="274"/>
      <c r="G567" s="274"/>
      <c r="H567" s="274"/>
      <c r="I567" s="274"/>
      <c r="J567" s="274"/>
      <c r="K567" s="47"/>
      <c r="L567" s="47"/>
      <c r="M567" s="47"/>
      <c r="N567" s="47"/>
      <c r="O567" s="47"/>
      <c r="P567" s="47"/>
      <c r="Q567" s="47"/>
      <c r="R567" s="274"/>
      <c r="S567" s="47"/>
      <c r="T567" s="47"/>
      <c r="U567" s="274"/>
      <c r="V567" s="93">
        <f t="shared" si="27"/>
        <v>0</v>
      </c>
    </row>
    <row r="568" spans="1:26" ht="12.75" hidden="1">
      <c r="A568" s="116">
        <v>4</v>
      </c>
      <c r="B568" s="355"/>
      <c r="C568" s="109"/>
      <c r="D568" s="62" t="s">
        <v>34</v>
      </c>
      <c r="E568" s="56"/>
      <c r="F568" s="271"/>
      <c r="G568" s="271"/>
      <c r="H568" s="271"/>
      <c r="I568" s="271"/>
      <c r="J568" s="271"/>
      <c r="K568" s="46"/>
      <c r="L568" s="46"/>
      <c r="M568" s="46"/>
      <c r="N568" s="46"/>
      <c r="O568" s="46"/>
      <c r="P568" s="46"/>
      <c r="Q568" s="46"/>
      <c r="R568" s="271"/>
      <c r="S568" s="46"/>
      <c r="T568" s="46"/>
      <c r="U568" s="271"/>
      <c r="V568" s="93">
        <f t="shared" si="27"/>
        <v>0</v>
      </c>
    </row>
    <row r="569" spans="1:26" ht="12.75" hidden="1">
      <c r="A569" s="116">
        <v>4</v>
      </c>
      <c r="B569" s="355"/>
      <c r="C569" s="110"/>
      <c r="D569" s="52" t="s">
        <v>35</v>
      </c>
      <c r="E569" s="50"/>
      <c r="F569" s="274"/>
      <c r="G569" s="274"/>
      <c r="H569" s="274"/>
      <c r="I569" s="274"/>
      <c r="J569" s="274"/>
      <c r="K569" s="47"/>
      <c r="L569" s="47"/>
      <c r="M569" s="47"/>
      <c r="N569" s="47"/>
      <c r="O569" s="47"/>
      <c r="P569" s="47"/>
      <c r="Q569" s="47"/>
      <c r="R569" s="274"/>
      <c r="S569" s="47"/>
      <c r="T569" s="47"/>
      <c r="U569" s="274"/>
      <c r="V569" s="93">
        <f t="shared" si="27"/>
        <v>0</v>
      </c>
    </row>
    <row r="570" spans="1:26" ht="12.75" hidden="1">
      <c r="A570" s="116">
        <v>4</v>
      </c>
      <c r="B570" s="355"/>
      <c r="D570" s="62" t="s">
        <v>36</v>
      </c>
      <c r="E570" s="56"/>
      <c r="F570" s="271"/>
      <c r="G570" s="271"/>
      <c r="H570" s="271"/>
      <c r="I570" s="271"/>
      <c r="J570" s="271"/>
      <c r="K570" s="46"/>
      <c r="L570" s="46"/>
      <c r="M570" s="46"/>
      <c r="N570" s="46"/>
      <c r="O570" s="46"/>
      <c r="P570" s="46"/>
      <c r="Q570" s="46"/>
      <c r="R570" s="271"/>
      <c r="S570" s="46"/>
      <c r="T570" s="46"/>
      <c r="U570" s="271"/>
      <c r="V570" s="93">
        <f t="shared" si="27"/>
        <v>0</v>
      </c>
    </row>
    <row r="571" spans="1:26" ht="12.75">
      <c r="A571" s="116">
        <v>4</v>
      </c>
      <c r="B571" s="355"/>
      <c r="C571" s="57"/>
      <c r="D571" s="70"/>
      <c r="E571" s="59"/>
      <c r="F571" s="275"/>
      <c r="G571" s="275"/>
      <c r="H571" s="275"/>
      <c r="I571" s="275"/>
      <c r="J571" s="275"/>
      <c r="K571" s="71"/>
      <c r="L571" s="71"/>
      <c r="M571" s="71"/>
      <c r="N571" s="71"/>
      <c r="O571" s="71"/>
      <c r="P571" s="71"/>
      <c r="Q571" s="71"/>
      <c r="R571" s="275"/>
      <c r="S571" s="71"/>
      <c r="T571" s="71"/>
      <c r="U571" s="275"/>
      <c r="V571" s="96"/>
    </row>
    <row r="572" spans="1:26" ht="12.75">
      <c r="A572" s="116">
        <v>4</v>
      </c>
      <c r="B572" s="355"/>
      <c r="C572" s="103" t="s">
        <v>39</v>
      </c>
      <c r="D572" s="52" t="s">
        <v>33</v>
      </c>
      <c r="E572" s="50">
        <v>50</v>
      </c>
      <c r="F572" s="274"/>
      <c r="G572" s="274"/>
      <c r="H572" s="274"/>
      <c r="I572" s="274"/>
      <c r="J572" s="274"/>
      <c r="K572" s="47"/>
      <c r="L572" s="47"/>
      <c r="M572" s="233"/>
      <c r="N572" s="47">
        <v>1</v>
      </c>
      <c r="O572" s="47"/>
      <c r="P572" s="47"/>
      <c r="Q572" s="47"/>
      <c r="R572" s="274"/>
      <c r="S572" s="47"/>
      <c r="T572" s="47"/>
      <c r="U572" s="274"/>
      <c r="V572" s="93">
        <f>F572*$F$2+G572*$G$2+H572*$H$2+I572*$I$2+J572*$J$2+K572*$K$2+L572*$L$2+M572*$M$2+N572*$N$2+O572*$O$2+P572*$P$2+Q572*$Q$2+R572*$R$2+S572*$S$2+U572*$U$2+T572*$T$150</f>
        <v>50</v>
      </c>
    </row>
    <row r="573" spans="1:26" ht="12.75">
      <c r="A573" s="116">
        <v>4</v>
      </c>
      <c r="B573" s="355"/>
      <c r="C573" s="104"/>
      <c r="D573" s="62" t="s">
        <v>34</v>
      </c>
      <c r="E573" s="339">
        <v>342</v>
      </c>
      <c r="F573" s="271"/>
      <c r="G573" s="271"/>
      <c r="H573" s="271"/>
      <c r="I573" s="271">
        <v>1</v>
      </c>
      <c r="J573" s="271">
        <v>1</v>
      </c>
      <c r="K573" s="46">
        <v>1</v>
      </c>
      <c r="L573" s="46">
        <v>1</v>
      </c>
      <c r="M573" s="233"/>
      <c r="N573" s="46"/>
      <c r="O573" s="46"/>
      <c r="P573" s="46"/>
      <c r="Q573" s="46"/>
      <c r="R573" s="271">
        <v>1</v>
      </c>
      <c r="S573" s="46"/>
      <c r="T573" s="46"/>
      <c r="U573" s="271">
        <v>1</v>
      </c>
      <c r="V573" s="93">
        <f>F573*$F$2+G573*$G$2+H573*$H$2+I573*$I$2+J573*$J$2+K573*$K$2+L573*$L$2+M573*$M$2+N573*$N$2+O573*$O$2+P573*$P$2+Q573*$Q$2+R573*$R$2+S573*$S$2+U573*$U$2+T573*$T$150</f>
        <v>330</v>
      </c>
    </row>
    <row r="574" spans="1:26" ht="12.75">
      <c r="A574" s="116">
        <v>4</v>
      </c>
      <c r="B574" s="355"/>
      <c r="C574" s="105"/>
      <c r="D574" s="52" t="s">
        <v>35</v>
      </c>
      <c r="E574" s="50">
        <v>150</v>
      </c>
      <c r="F574" s="274"/>
      <c r="G574" s="274"/>
      <c r="H574" s="274"/>
      <c r="I574" s="274"/>
      <c r="J574" s="274"/>
      <c r="K574" s="47"/>
      <c r="L574" s="47"/>
      <c r="M574" s="233"/>
      <c r="N574" s="47"/>
      <c r="O574" s="47"/>
      <c r="P574" s="47"/>
      <c r="Q574" s="47"/>
      <c r="R574" s="274"/>
      <c r="S574" s="47"/>
      <c r="T574" s="47">
        <v>1</v>
      </c>
      <c r="U574" s="274"/>
      <c r="V574" s="93">
        <f>F574*$F$2+G574*$G$2+H574*$H$2+I574*$I$2+J574*$J$2+K574*$K$2+L574*$L$2+M574*$M$2+N574*$N$2+O574*$O$2+P574*$P$2+Q574*$Q$2+R574*$R$2+S574*$S$2+U574*$U$2+T574*$T$150</f>
        <v>150</v>
      </c>
    </row>
    <row r="575" spans="1:26" ht="12.75">
      <c r="A575" s="116">
        <v>4</v>
      </c>
      <c r="B575" s="355"/>
      <c r="C575" s="53">
        <f>E572+E573+E574+E575</f>
        <v>587</v>
      </c>
      <c r="D575" s="62" t="s">
        <v>36</v>
      </c>
      <c r="E575" s="56">
        <v>45</v>
      </c>
      <c r="F575" s="271"/>
      <c r="G575" s="271"/>
      <c r="H575" s="271"/>
      <c r="I575" s="271"/>
      <c r="J575" s="271"/>
      <c r="K575" s="46"/>
      <c r="L575" s="46"/>
      <c r="M575" s="233"/>
      <c r="N575" s="46"/>
      <c r="O575" s="46"/>
      <c r="P575" s="46"/>
      <c r="Q575" s="46">
        <v>1</v>
      </c>
      <c r="R575" s="271"/>
      <c r="S575" s="46"/>
      <c r="T575" s="46"/>
      <c r="U575" s="271"/>
      <c r="V575" s="93">
        <f>F575*$F$2+G575*$G$2+H575*$H$2+I575*$I$2+J575*$J$2+K575*$K$2+L575*$L$2+M575*$M$2+N575*$N$2+O575*$O$2+P575*$P$2+Q575*$Q$2+R575*$R$2+S575*$S$2+U575*$U$2+T575*$T$150</f>
        <v>50</v>
      </c>
    </row>
    <row r="576" spans="1:26" ht="12.75">
      <c r="A576" s="116">
        <v>4</v>
      </c>
      <c r="B576" s="355"/>
      <c r="C576" s="57"/>
      <c r="D576" s="70"/>
      <c r="E576" s="59"/>
      <c r="F576" s="275"/>
      <c r="G576" s="275"/>
      <c r="H576" s="275"/>
      <c r="I576" s="275"/>
      <c r="J576" s="275"/>
      <c r="K576" s="71"/>
      <c r="L576" s="71"/>
      <c r="M576" s="71"/>
      <c r="N576" s="71"/>
      <c r="O576" s="71"/>
      <c r="P576" s="71"/>
      <c r="Q576" s="71"/>
      <c r="R576" s="275"/>
      <c r="S576" s="71"/>
      <c r="T576" s="71"/>
      <c r="U576" s="275"/>
      <c r="V576" s="96"/>
    </row>
    <row r="577" spans="1:22" ht="12.75">
      <c r="A577" s="116">
        <v>4</v>
      </c>
      <c r="B577" s="355"/>
      <c r="C577" s="106" t="s">
        <v>40</v>
      </c>
      <c r="D577" s="52" t="s">
        <v>33</v>
      </c>
      <c r="E577" s="50"/>
      <c r="F577" s="274"/>
      <c r="G577" s="274"/>
      <c r="H577" s="274"/>
      <c r="I577" s="274"/>
      <c r="J577" s="274"/>
      <c r="K577" s="47"/>
      <c r="L577" s="47"/>
      <c r="M577" s="233"/>
      <c r="N577" s="47"/>
      <c r="O577" s="47"/>
      <c r="P577" s="47"/>
      <c r="Q577" s="47"/>
      <c r="R577" s="274"/>
      <c r="S577" s="47"/>
      <c r="T577" s="47"/>
      <c r="U577" s="274"/>
      <c r="V577" s="93">
        <f t="shared" ref="V577:V584" si="28">F577*$F$2+G577*$G$2+H577*$H$2+I577*$I$2+J577*$J$2+K577*$K$2+L577*$L$2+M577*$M$2+N577*$N$2+O577*$O$2+P577*$P$2+Q577*$Q$2+R577*$R$2+S577*$S$2+U577*$U$2+T577*$T$150</f>
        <v>0</v>
      </c>
    </row>
    <row r="578" spans="1:22" ht="12.75">
      <c r="A578" s="116">
        <v>4</v>
      </c>
      <c r="B578" s="355"/>
      <c r="C578" s="107"/>
      <c r="D578" s="62" t="s">
        <v>34</v>
      </c>
      <c r="E578" s="339"/>
      <c r="F578" s="271"/>
      <c r="G578" s="271"/>
      <c r="H578" s="271"/>
      <c r="I578" s="271"/>
      <c r="J578" s="271"/>
      <c r="K578" s="46"/>
      <c r="L578" s="46"/>
      <c r="M578" s="233"/>
      <c r="N578" s="46"/>
      <c r="O578" s="46"/>
      <c r="P578" s="46"/>
      <c r="Q578" s="46"/>
      <c r="R578" s="271"/>
      <c r="S578" s="46"/>
      <c r="T578" s="46"/>
      <c r="U578" s="271"/>
      <c r="V578" s="93">
        <f t="shared" si="28"/>
        <v>0</v>
      </c>
    </row>
    <row r="579" spans="1:22" ht="12.75">
      <c r="A579" s="116">
        <v>4</v>
      </c>
      <c r="B579" s="355"/>
      <c r="C579" s="107"/>
      <c r="D579" s="52" t="s">
        <v>35</v>
      </c>
      <c r="E579" s="50">
        <v>150</v>
      </c>
      <c r="F579" s="274"/>
      <c r="G579" s="274"/>
      <c r="H579" s="274"/>
      <c r="I579" s="274"/>
      <c r="J579" s="274"/>
      <c r="K579" s="47"/>
      <c r="L579" s="47"/>
      <c r="M579" s="233"/>
      <c r="N579" s="47"/>
      <c r="O579" s="47"/>
      <c r="P579" s="47"/>
      <c r="Q579" s="47"/>
      <c r="R579" s="274"/>
      <c r="S579" s="47"/>
      <c r="T579" s="47">
        <v>1</v>
      </c>
      <c r="U579" s="274"/>
      <c r="V579" s="93">
        <f t="shared" si="28"/>
        <v>150</v>
      </c>
    </row>
    <row r="580" spans="1:22" ht="12.75">
      <c r="A580" s="116">
        <v>4</v>
      </c>
      <c r="B580" s="355"/>
      <c r="C580" s="101">
        <f>E577+E578+E579+E580+E581+E582+E583+E584</f>
        <v>195</v>
      </c>
      <c r="D580" s="62" t="s">
        <v>36</v>
      </c>
      <c r="E580" s="56">
        <v>45</v>
      </c>
      <c r="F580" s="271"/>
      <c r="G580" s="271"/>
      <c r="H580" s="271"/>
      <c r="I580" s="271"/>
      <c r="J580" s="271"/>
      <c r="K580" s="46"/>
      <c r="L580" s="46"/>
      <c r="M580" s="233"/>
      <c r="N580" s="46"/>
      <c r="O580" s="46"/>
      <c r="P580" s="46"/>
      <c r="Q580" s="46">
        <v>1</v>
      </c>
      <c r="R580" s="271"/>
      <c r="S580" s="46"/>
      <c r="T580" s="46"/>
      <c r="U580" s="271"/>
      <c r="V580" s="93">
        <f t="shared" si="28"/>
        <v>50</v>
      </c>
    </row>
    <row r="581" spans="1:22" ht="12.75" hidden="1">
      <c r="A581" s="116">
        <v>4</v>
      </c>
      <c r="B581" s="355"/>
      <c r="C581" s="108" t="s">
        <v>41</v>
      </c>
      <c r="D581" s="52" t="s">
        <v>33</v>
      </c>
      <c r="E581" s="50"/>
      <c r="F581" s="274"/>
      <c r="G581" s="274"/>
      <c r="H581" s="274"/>
      <c r="I581" s="274"/>
      <c r="J581" s="274"/>
      <c r="K581" s="47"/>
      <c r="L581" s="47"/>
      <c r="M581" s="47"/>
      <c r="N581" s="47"/>
      <c r="O581" s="47"/>
      <c r="P581" s="47"/>
      <c r="Q581" s="47"/>
      <c r="R581" s="274"/>
      <c r="S581" s="47"/>
      <c r="T581" s="47"/>
      <c r="U581" s="274"/>
      <c r="V581" s="93">
        <f t="shared" si="28"/>
        <v>0</v>
      </c>
    </row>
    <row r="582" spans="1:22" ht="12.75" hidden="1">
      <c r="A582" s="116">
        <v>4</v>
      </c>
      <c r="B582" s="355"/>
      <c r="C582" s="109"/>
      <c r="D582" s="62" t="s">
        <v>34</v>
      </c>
      <c r="E582" s="56"/>
      <c r="F582" s="271"/>
      <c r="G582" s="271"/>
      <c r="H582" s="271"/>
      <c r="I582" s="271"/>
      <c r="J582" s="271"/>
      <c r="K582" s="46"/>
      <c r="L582" s="46"/>
      <c r="M582" s="46"/>
      <c r="N582" s="46"/>
      <c r="O582" s="46"/>
      <c r="P582" s="46"/>
      <c r="Q582" s="46"/>
      <c r="R582" s="271"/>
      <c r="S582" s="46"/>
      <c r="T582" s="46"/>
      <c r="U582" s="271"/>
      <c r="V582" s="93">
        <f t="shared" si="28"/>
        <v>0</v>
      </c>
    </row>
    <row r="583" spans="1:22" ht="12.75" hidden="1">
      <c r="A583" s="116">
        <v>4</v>
      </c>
      <c r="B583" s="355"/>
      <c r="C583" s="110"/>
      <c r="D583" s="52" t="s">
        <v>35</v>
      </c>
      <c r="E583" s="50"/>
      <c r="F583" s="274"/>
      <c r="G583" s="274"/>
      <c r="H583" s="274"/>
      <c r="I583" s="274"/>
      <c r="J583" s="274"/>
      <c r="K583" s="47"/>
      <c r="L583" s="47"/>
      <c r="M583" s="47"/>
      <c r="N583" s="47"/>
      <c r="O583" s="47"/>
      <c r="P583" s="47"/>
      <c r="Q583" s="47"/>
      <c r="R583" s="274"/>
      <c r="S583" s="47"/>
      <c r="T583" s="47"/>
      <c r="U583" s="274"/>
      <c r="V583" s="93">
        <f t="shared" si="28"/>
        <v>0</v>
      </c>
    </row>
    <row r="584" spans="1:22" ht="12.75" hidden="1">
      <c r="A584" s="116">
        <v>4</v>
      </c>
      <c r="B584" s="355"/>
      <c r="D584" s="62" t="s">
        <v>36</v>
      </c>
      <c r="E584" s="56"/>
      <c r="F584" s="271"/>
      <c r="G584" s="271"/>
      <c r="H584" s="271"/>
      <c r="I584" s="271"/>
      <c r="J584" s="271"/>
      <c r="K584" s="46"/>
      <c r="L584" s="46"/>
      <c r="M584" s="46"/>
      <c r="N584" s="46"/>
      <c r="O584" s="46"/>
      <c r="P584" s="46"/>
      <c r="Q584" s="46"/>
      <c r="R584" s="271"/>
      <c r="S584" s="46"/>
      <c r="T584" s="46"/>
      <c r="U584" s="271"/>
      <c r="V584" s="93">
        <f t="shared" si="28"/>
        <v>0</v>
      </c>
    </row>
    <row r="585" spans="1:22" ht="12.75">
      <c r="A585" s="116">
        <v>4</v>
      </c>
      <c r="B585" s="355"/>
      <c r="C585" s="57"/>
      <c r="D585" s="70"/>
      <c r="E585" s="59"/>
      <c r="F585" s="275"/>
      <c r="G585" s="275"/>
      <c r="H585" s="275"/>
      <c r="I585" s="275"/>
      <c r="J585" s="275"/>
      <c r="K585" s="71"/>
      <c r="L585" s="71"/>
      <c r="M585" s="71"/>
      <c r="N585" s="71"/>
      <c r="O585" s="71"/>
      <c r="P585" s="71"/>
      <c r="Q585" s="71"/>
      <c r="R585" s="275"/>
      <c r="S585" s="71"/>
      <c r="T585" s="71"/>
      <c r="U585" s="275"/>
      <c r="V585" s="96"/>
    </row>
    <row r="586" spans="1:22" ht="12.75">
      <c r="A586" s="116">
        <v>4</v>
      </c>
      <c r="B586" s="355"/>
      <c r="C586" s="103" t="s">
        <v>42</v>
      </c>
      <c r="D586" s="52" t="s">
        <v>33</v>
      </c>
      <c r="E586" s="50">
        <v>100</v>
      </c>
      <c r="F586" s="274"/>
      <c r="G586" s="274"/>
      <c r="H586" s="274"/>
      <c r="I586" s="274"/>
      <c r="J586" s="274"/>
      <c r="K586" s="47"/>
      <c r="L586" s="47"/>
      <c r="M586" s="233"/>
      <c r="N586" s="47">
        <v>1</v>
      </c>
      <c r="O586" s="47">
        <v>1</v>
      </c>
      <c r="P586" s="47"/>
      <c r="Q586" s="47"/>
      <c r="R586" s="274"/>
      <c r="S586" s="47"/>
      <c r="T586" s="47"/>
      <c r="U586" s="274"/>
      <c r="V586" s="93">
        <f>F586*$F$2+G586*$G$2+H586*$H$2+I586*$I$2+J586*$J$2+K586*$K$2+L586*$L$2+M586*$M$2+N586*$N$2+O586*$O$2+P586*$P$2+Q586*$Q$2+R586*$R$2+S586*$S$2+U586*$U$2+T586*$T$150</f>
        <v>100</v>
      </c>
    </row>
    <row r="587" spans="1:22" ht="12.75">
      <c r="A587" s="116">
        <v>4</v>
      </c>
      <c r="B587" s="355"/>
      <c r="C587" s="104"/>
      <c r="D587" s="62" t="s">
        <v>34</v>
      </c>
      <c r="E587" s="56"/>
      <c r="F587" s="271"/>
      <c r="G587" s="271"/>
      <c r="H587" s="271"/>
      <c r="I587" s="271"/>
      <c r="J587" s="271"/>
      <c r="K587" s="46"/>
      <c r="L587" s="46"/>
      <c r="M587" s="233"/>
      <c r="N587" s="46"/>
      <c r="O587" s="46"/>
      <c r="P587" s="46"/>
      <c r="Q587" s="46"/>
      <c r="R587" s="271"/>
      <c r="S587" s="46"/>
      <c r="T587" s="46"/>
      <c r="U587" s="271"/>
      <c r="V587" s="93">
        <f>F587*$F$2+G587*$G$2+H587*$H$2+I587*$I$2+J587*$J$2+K587*$K$2+L587*$L$2+M587*$M$2+N587*$N$2+O587*$O$2+P587*$P$2+Q587*$Q$2+R587*$R$2+S587*$S$2+U587*$U$2+T587*$T$150</f>
        <v>0</v>
      </c>
    </row>
    <row r="588" spans="1:22" ht="12.75">
      <c r="A588" s="116">
        <v>4</v>
      </c>
      <c r="B588" s="355"/>
      <c r="C588" s="105"/>
      <c r="D588" s="52" t="s">
        <v>35</v>
      </c>
      <c r="E588" s="50"/>
      <c r="F588" s="47"/>
      <c r="G588" s="47"/>
      <c r="H588" s="47"/>
      <c r="I588" s="47"/>
      <c r="J588" s="47"/>
      <c r="K588" s="47"/>
      <c r="L588" s="47"/>
      <c r="M588" s="233"/>
      <c r="N588" s="47"/>
      <c r="O588" s="47"/>
      <c r="P588" s="47"/>
      <c r="Q588" s="47"/>
      <c r="R588" s="274"/>
      <c r="S588" s="47"/>
      <c r="T588" s="47"/>
      <c r="U588" s="274"/>
      <c r="V588" s="93">
        <f>F588*$F$2+G588*$G$2+H588*$H$2+I588*$I$2+J588*$J$2+K588*$K$2+L588*$L$2+M588*$M$2+N588*$N$2+O588*$O$2+P588*$P$2+Q588*$Q$2+R588*$R$2+S588*$S$2+U588*$U$2+T588*$T$150</f>
        <v>0</v>
      </c>
    </row>
    <row r="589" spans="1:22" ht="12.75">
      <c r="A589" s="116">
        <v>4</v>
      </c>
      <c r="B589" s="355"/>
      <c r="C589" s="53">
        <f>E586+E587+E588+E589</f>
        <v>100</v>
      </c>
      <c r="D589" s="62" t="s">
        <v>36</v>
      </c>
      <c r="E589" s="56"/>
      <c r="F589" s="46"/>
      <c r="G589" s="46"/>
      <c r="H589" s="46"/>
      <c r="I589" s="46"/>
      <c r="J589" s="46"/>
      <c r="K589" s="46"/>
      <c r="L589" s="46"/>
      <c r="M589" s="233"/>
      <c r="N589" s="46"/>
      <c r="O589" s="46"/>
      <c r="P589" s="46"/>
      <c r="Q589" s="46"/>
      <c r="R589" s="271"/>
      <c r="S589" s="46"/>
      <c r="T589" s="46"/>
      <c r="U589" s="271"/>
      <c r="V589" s="93">
        <f>F589*$F$2+G589*$G$2+H589*$H$2+I589*$I$2+J589*$J$2+K589*$K$2+L589*$L$2+M589*$M$2+N589*$N$2+O589*$O$2+P589*$P$2+Q589*$Q$2+R589*$R$2+S589*$S$2+U589*$U$2+T589*$T$150</f>
        <v>0</v>
      </c>
    </row>
    <row r="590" spans="1:22">
      <c r="A590" s="116">
        <v>4</v>
      </c>
      <c r="B590" s="257"/>
      <c r="C590" s="57"/>
      <c r="D590" s="58"/>
      <c r="E590" s="59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97"/>
    </row>
    <row r="591" spans="1:22" ht="12" customHeight="1">
      <c r="A591" s="116">
        <v>4</v>
      </c>
      <c r="B591" s="258"/>
      <c r="C591" s="112"/>
      <c r="D591" s="68"/>
      <c r="E591" s="69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100"/>
    </row>
    <row r="592" spans="1:22" ht="14.25" customHeight="1">
      <c r="A592" s="116">
        <v>4</v>
      </c>
      <c r="B592" s="258"/>
      <c r="C592" s="112"/>
      <c r="D592" s="67"/>
      <c r="E592" s="69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100"/>
    </row>
    <row r="593" spans="1:26" ht="12.75">
      <c r="A593" s="116">
        <v>4</v>
      </c>
      <c r="B593" s="354"/>
      <c r="C593" s="351" t="s">
        <v>14</v>
      </c>
      <c r="D593" s="351" t="s">
        <v>15</v>
      </c>
      <c r="E593" s="352" t="s">
        <v>16</v>
      </c>
      <c r="F593" s="50" t="s">
        <v>17</v>
      </c>
      <c r="G593" s="50" t="s">
        <v>18</v>
      </c>
      <c r="H593" s="50" t="s">
        <v>19</v>
      </c>
      <c r="I593" s="50" t="s">
        <v>20</v>
      </c>
      <c r="J593" s="50" t="s">
        <v>21</v>
      </c>
      <c r="K593" s="50" t="s">
        <v>22</v>
      </c>
      <c r="L593" s="50" t="s">
        <v>23</v>
      </c>
      <c r="M593" s="50" t="s">
        <v>24</v>
      </c>
      <c r="N593" s="50" t="s">
        <v>25</v>
      </c>
      <c r="O593" s="50" t="s">
        <v>26</v>
      </c>
      <c r="P593" s="50" t="s">
        <v>27</v>
      </c>
      <c r="Q593" s="50" t="s">
        <v>28</v>
      </c>
      <c r="R593" s="50" t="s">
        <v>29</v>
      </c>
      <c r="S593" s="50" t="s">
        <v>30</v>
      </c>
      <c r="T593" s="50" t="s">
        <v>171</v>
      </c>
      <c r="U593" s="51" t="s">
        <v>31</v>
      </c>
      <c r="V593" s="52"/>
    </row>
    <row r="594" spans="1:26" ht="13.5" thickBot="1">
      <c r="A594" s="116">
        <v>4</v>
      </c>
      <c r="B594" s="354"/>
      <c r="C594" s="351"/>
      <c r="D594" s="351"/>
      <c r="E594" s="352"/>
      <c r="F594" s="50">
        <v>36</v>
      </c>
      <c r="G594" s="50">
        <v>20</v>
      </c>
      <c r="H594" s="50">
        <v>20</v>
      </c>
      <c r="I594" s="50">
        <v>50</v>
      </c>
      <c r="J594" s="50">
        <v>50</v>
      </c>
      <c r="K594" s="50">
        <v>50</v>
      </c>
      <c r="L594" s="50">
        <v>50</v>
      </c>
      <c r="M594" s="50">
        <v>36</v>
      </c>
      <c r="N594" s="50">
        <v>50</v>
      </c>
      <c r="O594" s="50">
        <v>50</v>
      </c>
      <c r="P594" s="50">
        <v>50</v>
      </c>
      <c r="Q594" s="50">
        <v>50</v>
      </c>
      <c r="R594" s="50">
        <v>65</v>
      </c>
      <c r="S594" s="50">
        <v>26</v>
      </c>
      <c r="T594" s="50">
        <v>150</v>
      </c>
      <c r="U594" s="50">
        <v>65</v>
      </c>
      <c r="V594" s="52">
        <f>SUM(F594:U594)</f>
        <v>818</v>
      </c>
    </row>
    <row r="595" spans="1:26" ht="15">
      <c r="A595" s="116">
        <v>4</v>
      </c>
      <c r="B595" s="355">
        <f>'2-ΠΡΟΓΡΑΜΜΑ'!C2+22</f>
        <v>42633</v>
      </c>
      <c r="C595" s="103" t="s">
        <v>32</v>
      </c>
      <c r="D595" s="54" t="s">
        <v>33</v>
      </c>
      <c r="E595" s="50"/>
      <c r="F595" s="47"/>
      <c r="G595" s="47"/>
      <c r="H595" s="47"/>
      <c r="I595" s="47"/>
      <c r="J595" s="47"/>
      <c r="K595" s="47"/>
      <c r="L595" s="47"/>
      <c r="M595" s="233"/>
      <c r="N595" s="47"/>
      <c r="O595" s="47"/>
      <c r="P595" s="47"/>
      <c r="Q595" s="47"/>
      <c r="R595" s="274"/>
      <c r="S595" s="47"/>
      <c r="T595" s="47"/>
      <c r="U595" s="274"/>
      <c r="V595" s="93">
        <f>F595*$F$2+G595*$G$2+H595*$H$2+I595*$I$2+J595*$J$2+K595*$K$2+L595*$L$2+M595*$M$2+N595*$N$2+O595*$O$2+P595*$P$2+Q595*$Q$2+R595*$R$2+S595*$S$2+U595*$U$2+T595*$T$150</f>
        <v>0</v>
      </c>
      <c r="Y595" s="159" t="s">
        <v>32</v>
      </c>
      <c r="Z595" s="160" t="str">
        <f>IF(F596=1,"Γ1,","")&amp;""&amp;IF(G596=1,"Γ2,","")&amp;""&amp;IF(H596=1,"Γ3,","")&amp;""&amp;IF(I596=1,"Γ4,","")&amp;""&amp;IF(J596=1,"Γ5,","")&amp;""&amp;IF(K596=1,"Γ6,","")&amp;""&amp;IF(L596=1,"Γ7,","")&amp;""&amp;IF(M596=1,"B1,","")&amp;""&amp;IF(N596=1,"B2,","")&amp;""&amp;IF(O596=1,"B3,","")&amp;""&amp;IF(P596=1,"B4,","")&amp;""&amp;IF(Q596=1,"ΦΧ,","")&amp;""&amp;IF(R596=1,"ΚΑΜ,","")&amp;""&amp;IF(S596=1,"ΣΧ,","")&amp;""&amp;IF(T596=1,"Κ28,","")&amp;""&amp;IF(U596=1,"ΣΕΥΠ,","")</f>
        <v>B4,</v>
      </c>
    </row>
    <row r="596" spans="1:26" ht="15">
      <c r="A596" s="116">
        <v>4</v>
      </c>
      <c r="B596" s="356"/>
      <c r="C596" s="104"/>
      <c r="D596" s="55" t="s">
        <v>34</v>
      </c>
      <c r="E596" s="339">
        <v>39</v>
      </c>
      <c r="F596" s="271"/>
      <c r="G596" s="271"/>
      <c r="H596" s="271"/>
      <c r="I596" s="271"/>
      <c r="J596" s="271"/>
      <c r="K596" s="46"/>
      <c r="L596" s="46"/>
      <c r="M596" s="233"/>
      <c r="N596" s="46"/>
      <c r="O596" s="46"/>
      <c r="P596" s="46">
        <v>1</v>
      </c>
      <c r="Q596" s="46"/>
      <c r="R596" s="271"/>
      <c r="S596" s="46"/>
      <c r="T596" s="46"/>
      <c r="U596" s="271"/>
      <c r="V596" s="93">
        <f>F596*$F$2+G596*$G$2+H596*$H$2+I596*$I$2+J596*$J$2+K596*$K$2+L596*$L$2+M596*$M$2+N596*$N$2+O596*$O$2+P596*$P$2+Q596*$Q$2+R596*$R$2+S596*$S$2+U596*$U$2+T596*$T$150</f>
        <v>50</v>
      </c>
      <c r="Y596" s="161" t="s">
        <v>37</v>
      </c>
      <c r="Z596" s="162" t="str">
        <f>IF(F601=1,"Γ1,","")&amp;""&amp;IF(G601=1,"Γ2,","")&amp;""&amp;IF(H601=1,"Γ3,","")&amp;""&amp;IF(I601=1,"Γ4,","")&amp;""&amp;IF(J601=1,"Γ5,","")&amp;""&amp;IF(K601=1,"Γ6,","")&amp;""&amp;IF(L601=1,"Γ7,","")&amp;""&amp;IF(M601=1,"B1,","")&amp;""&amp;IF(N601=1,"B2,","")&amp;""&amp;IF(O601=1,"B3,","")&amp;""&amp;IF(P601=1,"B4,","")&amp;""&amp;IF(Q601=1,"ΦΧ,","")&amp;""&amp;IF(R601=1,"ΚΑΜ,","")&amp;""&amp;IF(S601=1,"ΣΧ,","")&amp;""&amp;IF(T601=1,"Κ28,","")&amp;""&amp;IF(U601=1,"ΣΕΥΠ,","")</f>
        <v>Γ4,Γ5,Γ6,Γ7,ΚΑΜ,ΣΕΥΠ,</v>
      </c>
    </row>
    <row r="597" spans="1:26" ht="15">
      <c r="A597" s="116">
        <v>4</v>
      </c>
      <c r="B597" s="356"/>
      <c r="C597" s="105"/>
      <c r="D597" s="54" t="s">
        <v>35</v>
      </c>
      <c r="E597" s="50">
        <v>50</v>
      </c>
      <c r="F597" s="274"/>
      <c r="G597" s="274"/>
      <c r="H597" s="274"/>
      <c r="I597" s="274"/>
      <c r="J597" s="274"/>
      <c r="K597" s="47"/>
      <c r="L597" s="47"/>
      <c r="M597" s="233"/>
      <c r="N597" s="47"/>
      <c r="O597" s="47"/>
      <c r="P597" s="47"/>
      <c r="Q597" s="47"/>
      <c r="R597" s="274"/>
      <c r="S597" s="47"/>
      <c r="T597" s="47"/>
      <c r="U597" s="274">
        <v>1</v>
      </c>
      <c r="V597" s="93">
        <f>F597*$F$2+G597*$G$2+H597*$H$2+I597*$I$2+J597*$J$2+K597*$K$2+L597*$L$2+M597*$M$2+N597*$N$2+O597*$O$2+P597*$P$2+Q597*$Q$2+R597*$R$2+S597*$S$2+U597*$U$2+T597*$T$150</f>
        <v>65</v>
      </c>
      <c r="Y597" s="161" t="s">
        <v>39</v>
      </c>
      <c r="Z597" s="162" t="str">
        <f>IF(F610=1,"Γ1,","")&amp;""&amp;IF(G610=1,"Γ2,","")&amp;""&amp;IF(H610=1,"Γ3,","")&amp;""&amp;IF(I610=1,"Γ4,","")&amp;""&amp;IF(J610=1,"Γ5,","")&amp;""&amp;IF(K610=1,"Γ6,","")&amp;""&amp;IF(L610=1,"Γ7,","")&amp;""&amp;IF(M610=1,"B1,","")&amp;""&amp;IF(N610=1,"B2,","")&amp;""&amp;IF(O610=1,"B3,","")&amp;""&amp;IF(P610=1,"B4,","")&amp;""&amp;IF(Q610=1,"ΦΧ,","")&amp;""&amp;IF(R610=1,"ΚΑΜ,","")&amp;""&amp;IF(S610=1,"ΣΧ,","")&amp;""&amp;IF(T610=1,"Κ28,","")&amp;""&amp;IF(U610=1,"ΣΕΥΠ,","")</f>
        <v>B4,</v>
      </c>
    </row>
    <row r="598" spans="1:26" ht="15">
      <c r="A598" s="116">
        <v>4</v>
      </c>
      <c r="B598" s="356"/>
      <c r="C598" s="53">
        <f>E595+E596+E597+E598</f>
        <v>89</v>
      </c>
      <c r="D598" s="55" t="s">
        <v>36</v>
      </c>
      <c r="E598" s="56"/>
      <c r="F598" s="271"/>
      <c r="G598" s="271"/>
      <c r="H598" s="271"/>
      <c r="I598" s="271"/>
      <c r="J598" s="271"/>
      <c r="K598" s="46"/>
      <c r="L598" s="46"/>
      <c r="M598" s="233"/>
      <c r="N598" s="46"/>
      <c r="O598" s="46"/>
      <c r="P598" s="46"/>
      <c r="Q598" s="46"/>
      <c r="R598" s="271"/>
      <c r="S598" s="46"/>
      <c r="T598" s="46"/>
      <c r="U598" s="271"/>
      <c r="V598" s="93">
        <f>F598*$F$2+G598*$G$2+H598*$H$2+I598*$I$2+J598*$J$2+K598*$K$2+L598*$L$2+M598*$M$2+N598*$N$2+O598*$O$2+P598*$P$2+Q598*$Q$2+R598*$R$2+S598*$S$2+U598*$U$2+T598*$T$150</f>
        <v>0</v>
      </c>
      <c r="Y598" s="161" t="s">
        <v>40</v>
      </c>
      <c r="Z598" s="162" t="str">
        <f>IF(F615=1,"Γ1,","")&amp;""&amp;IF(G615=1,"Γ2,","")&amp;""&amp;IF(H615=1,"Γ3,","")&amp;""&amp;IF(I615=1,"Γ4,","")&amp;""&amp;IF(J615=1,"Γ5,","")&amp;""&amp;IF(K615=1,"Γ6,","")&amp;""&amp;IF(L615=1,"Γ7,","")&amp;""&amp;IF(M615=1,"B1,","")&amp;""&amp;IF(N615=1,"B2,","")&amp;""&amp;IF(O615=1,"B3,","")&amp;""&amp;IF(P615=1,"B4,","")&amp;""&amp;IF(Q615=1,"ΦΧ,","")&amp;""&amp;IF(R615=1,"ΚΑΜ,","")&amp;""&amp;IF(S615=1,"ΣΧ,","")&amp;""&amp;IF(T615=1,"Κ28,","")&amp;""&amp;IF(U615=1,"ΣΕΥΠ,","")</f>
        <v/>
      </c>
    </row>
    <row r="599" spans="1:26" ht="15.75" thickBot="1">
      <c r="A599" s="116">
        <v>4</v>
      </c>
      <c r="B599" s="356"/>
      <c r="C599" s="57"/>
      <c r="D599" s="58"/>
      <c r="E599" s="59"/>
      <c r="F599" s="275"/>
      <c r="G599" s="275"/>
      <c r="H599" s="275"/>
      <c r="I599" s="275"/>
      <c r="J599" s="275"/>
      <c r="K599" s="48"/>
      <c r="L599" s="48"/>
      <c r="M599" s="48"/>
      <c r="N599" s="48"/>
      <c r="O599" s="48"/>
      <c r="P599" s="48"/>
      <c r="Q599" s="48"/>
      <c r="R599" s="275"/>
      <c r="S599" s="48"/>
      <c r="T599" s="48"/>
      <c r="U599" s="275"/>
      <c r="V599" s="97"/>
      <c r="Y599" s="163" t="s">
        <v>42</v>
      </c>
      <c r="Z599" s="164" t="str">
        <f>IF(F624=1,"Γ1,","")&amp;""&amp;IF(G624=1,"Γ2,","")&amp;""&amp;IF(H624=1,"Γ3,","")&amp;""&amp;IF(I624=1,"Γ4,","")&amp;""&amp;IF(J624=1,"Γ5,","")&amp;""&amp;IF(K624=1,"Γ6,","")&amp;""&amp;IF(L624=1,"Γ7,","")&amp;""&amp;IF(M624=1,"B1,","")&amp;""&amp;IF(N624=1,"B2,","")&amp;""&amp;IF(O624=1,"B3,","")&amp;""&amp;IF(P624=1,"B4,","")&amp;""&amp;IF(Q624=1,"ΦΧ,","")&amp;""&amp;IF(R624=1,"ΚΑΜ,","")&amp;""&amp;IF(S624=1,"ΣΧ,","")&amp;""&amp;IF(T624=1,"Κ28,","")&amp;""&amp;IF(U624=1,"ΣΕΥΠ,","")</f>
        <v>ΚΑΜ,</v>
      </c>
    </row>
    <row r="600" spans="1:26" ht="12.75">
      <c r="A600" s="116">
        <v>4</v>
      </c>
      <c r="B600" s="356"/>
      <c r="C600" s="106" t="s">
        <v>37</v>
      </c>
      <c r="D600" s="54" t="s">
        <v>33</v>
      </c>
      <c r="E600" s="50"/>
      <c r="F600" s="274"/>
      <c r="G600" s="274"/>
      <c r="H600" s="274"/>
      <c r="I600" s="274"/>
      <c r="J600" s="274"/>
      <c r="K600" s="47"/>
      <c r="L600" s="47"/>
      <c r="M600" s="233"/>
      <c r="N600" s="47"/>
      <c r="O600" s="47"/>
      <c r="P600" s="47"/>
      <c r="Q600" s="47"/>
      <c r="R600" s="274"/>
      <c r="S600" s="47"/>
      <c r="T600" s="47"/>
      <c r="U600" s="274"/>
      <c r="V600" s="93">
        <f t="shared" ref="V600:V607" si="29">F600*$F$2+G600*$G$2+H600*$H$2+I600*$I$2+J600*$J$2+K600*$K$2+L600*$L$2+M600*$M$2+N600*$N$2+O600*$O$2+P600*$P$2+Q600*$Q$2+R600*$R$2+S600*$S$2+U600*$U$2+T600*$T$150</f>
        <v>0</v>
      </c>
    </row>
    <row r="601" spans="1:26" ht="12.75">
      <c r="A601" s="116">
        <v>4</v>
      </c>
      <c r="B601" s="356"/>
      <c r="C601" s="107"/>
      <c r="D601" s="55" t="s">
        <v>34</v>
      </c>
      <c r="E601" s="339">
        <v>298</v>
      </c>
      <c r="F601" s="271"/>
      <c r="G601" s="271"/>
      <c r="H601" s="271"/>
      <c r="I601" s="271">
        <v>1</v>
      </c>
      <c r="J601" s="271">
        <v>1</v>
      </c>
      <c r="K601" s="46">
        <v>1</v>
      </c>
      <c r="L601" s="46">
        <v>1</v>
      </c>
      <c r="M601" s="233"/>
      <c r="N601" s="46"/>
      <c r="O601" s="46"/>
      <c r="P601" s="46"/>
      <c r="Q601" s="46"/>
      <c r="R601" s="271">
        <v>1</v>
      </c>
      <c r="S601" s="46"/>
      <c r="T601" s="46"/>
      <c r="U601" s="271">
        <v>1</v>
      </c>
      <c r="V601" s="93">
        <f t="shared" si="29"/>
        <v>330</v>
      </c>
    </row>
    <row r="602" spans="1:26" ht="12.75">
      <c r="A602" s="116">
        <v>4</v>
      </c>
      <c r="B602" s="356"/>
      <c r="C602" s="107"/>
      <c r="D602" s="54" t="s">
        <v>35</v>
      </c>
      <c r="E602" s="50">
        <v>150</v>
      </c>
      <c r="F602" s="274"/>
      <c r="G602" s="274"/>
      <c r="H602" s="274"/>
      <c r="I602" s="274"/>
      <c r="J602" s="274"/>
      <c r="K602" s="47"/>
      <c r="L602" s="47"/>
      <c r="M602" s="233"/>
      <c r="N602" s="47">
        <v>1</v>
      </c>
      <c r="O602" s="47">
        <v>1</v>
      </c>
      <c r="P602" s="47">
        <v>1</v>
      </c>
      <c r="Q602" s="47"/>
      <c r="R602" s="274"/>
      <c r="S602" s="47"/>
      <c r="T602" s="47"/>
      <c r="U602" s="274"/>
      <c r="V602" s="93">
        <f t="shared" si="29"/>
        <v>150</v>
      </c>
    </row>
    <row r="603" spans="1:26" ht="12.75">
      <c r="A603" s="116">
        <v>4</v>
      </c>
      <c r="B603" s="356"/>
      <c r="C603" s="101">
        <f>E600+E601+E602+E603+E604+E605+E606+E607</f>
        <v>588</v>
      </c>
      <c r="D603" s="55" t="s">
        <v>36</v>
      </c>
      <c r="E603" s="56">
        <v>140</v>
      </c>
      <c r="F603" s="271"/>
      <c r="G603" s="271"/>
      <c r="H603" s="271"/>
      <c r="I603" s="271"/>
      <c r="J603" s="271"/>
      <c r="K603" s="46"/>
      <c r="L603" s="46"/>
      <c r="M603" s="233"/>
      <c r="N603" s="46"/>
      <c r="O603" s="46"/>
      <c r="P603" s="46"/>
      <c r="Q603" s="46"/>
      <c r="R603" s="271"/>
      <c r="S603" s="46"/>
      <c r="T603" s="46">
        <v>1</v>
      </c>
      <c r="U603" s="271"/>
      <c r="V603" s="93">
        <f t="shared" si="29"/>
        <v>150</v>
      </c>
    </row>
    <row r="604" spans="1:26" ht="12.75" hidden="1">
      <c r="A604" s="116">
        <v>4</v>
      </c>
      <c r="B604" s="356"/>
      <c r="C604" s="108" t="s">
        <v>38</v>
      </c>
      <c r="D604" s="54" t="s">
        <v>33</v>
      </c>
      <c r="E604" s="50"/>
      <c r="F604" s="274"/>
      <c r="G604" s="274"/>
      <c r="H604" s="274"/>
      <c r="I604" s="274"/>
      <c r="J604" s="274"/>
      <c r="K604" s="47"/>
      <c r="L604" s="47"/>
      <c r="M604" s="47"/>
      <c r="N604" s="47"/>
      <c r="O604" s="47"/>
      <c r="P604" s="47"/>
      <c r="Q604" s="47"/>
      <c r="R604" s="274"/>
      <c r="S604" s="47"/>
      <c r="T604" s="47"/>
      <c r="U604" s="274"/>
      <c r="V604" s="93">
        <f t="shared" si="29"/>
        <v>0</v>
      </c>
    </row>
    <row r="605" spans="1:26" ht="12.75" hidden="1">
      <c r="A605" s="116">
        <v>4</v>
      </c>
      <c r="B605" s="356"/>
      <c r="C605" s="109"/>
      <c r="D605" s="55" t="s">
        <v>34</v>
      </c>
      <c r="E605" s="56"/>
      <c r="F605" s="271"/>
      <c r="G605" s="271"/>
      <c r="H605" s="271"/>
      <c r="I605" s="271"/>
      <c r="J605" s="271"/>
      <c r="K605" s="46"/>
      <c r="L605" s="46"/>
      <c r="M605" s="46"/>
      <c r="N605" s="46"/>
      <c r="O605" s="46"/>
      <c r="P605" s="46"/>
      <c r="Q605" s="46"/>
      <c r="R605" s="271"/>
      <c r="S605" s="46"/>
      <c r="T605" s="46"/>
      <c r="U605" s="271"/>
      <c r="V605" s="93">
        <f t="shared" si="29"/>
        <v>0</v>
      </c>
    </row>
    <row r="606" spans="1:26" ht="12.75" hidden="1">
      <c r="A606" s="116">
        <v>4</v>
      </c>
      <c r="B606" s="356"/>
      <c r="C606" s="110"/>
      <c r="D606" s="54" t="s">
        <v>35</v>
      </c>
      <c r="E606" s="50"/>
      <c r="F606" s="274"/>
      <c r="G606" s="274"/>
      <c r="H606" s="274"/>
      <c r="I606" s="274"/>
      <c r="J606" s="274"/>
      <c r="K606" s="47"/>
      <c r="L606" s="47"/>
      <c r="M606" s="47"/>
      <c r="N606" s="47"/>
      <c r="O606" s="47"/>
      <c r="P606" s="47"/>
      <c r="Q606" s="47"/>
      <c r="R606" s="274"/>
      <c r="S606" s="47"/>
      <c r="T606" s="47"/>
      <c r="U606" s="274"/>
      <c r="V606" s="93">
        <f t="shared" si="29"/>
        <v>0</v>
      </c>
    </row>
    <row r="607" spans="1:26" ht="12.75" hidden="1">
      <c r="A607" s="116">
        <v>4</v>
      </c>
      <c r="B607" s="356"/>
      <c r="D607" s="55" t="s">
        <v>36</v>
      </c>
      <c r="E607" s="56"/>
      <c r="F607" s="271"/>
      <c r="G607" s="271"/>
      <c r="H607" s="271"/>
      <c r="I607" s="271"/>
      <c r="J607" s="271"/>
      <c r="K607" s="46"/>
      <c r="L607" s="46"/>
      <c r="M607" s="46"/>
      <c r="N607" s="46"/>
      <c r="O607" s="46"/>
      <c r="P607" s="46"/>
      <c r="Q607" s="46"/>
      <c r="R607" s="271"/>
      <c r="S607" s="46"/>
      <c r="T607" s="46"/>
      <c r="U607" s="271"/>
      <c r="V607" s="93">
        <f t="shared" si="29"/>
        <v>0</v>
      </c>
    </row>
    <row r="608" spans="1:26" ht="12.75">
      <c r="A608" s="116">
        <v>4</v>
      </c>
      <c r="B608" s="356"/>
      <c r="C608" s="57"/>
      <c r="D608" s="58"/>
      <c r="E608" s="59"/>
      <c r="F608" s="275"/>
      <c r="G608" s="275"/>
      <c r="H608" s="275"/>
      <c r="I608" s="275"/>
      <c r="J608" s="275"/>
      <c r="K608" s="48"/>
      <c r="L608" s="48"/>
      <c r="M608" s="48"/>
      <c r="N608" s="48"/>
      <c r="O608" s="48"/>
      <c r="P608" s="48"/>
      <c r="Q608" s="48"/>
      <c r="R608" s="275"/>
      <c r="S608" s="48"/>
      <c r="T608" s="48"/>
      <c r="U608" s="275"/>
      <c r="V608" s="97"/>
    </row>
    <row r="609" spans="1:22" ht="12.75">
      <c r="A609" s="116">
        <v>4</v>
      </c>
      <c r="B609" s="356"/>
      <c r="C609" s="103" t="s">
        <v>39</v>
      </c>
      <c r="D609" s="54" t="s">
        <v>33</v>
      </c>
      <c r="E609" s="50">
        <v>150</v>
      </c>
      <c r="F609" s="274"/>
      <c r="G609" s="274"/>
      <c r="H609" s="274"/>
      <c r="I609" s="274">
        <v>1</v>
      </c>
      <c r="J609" s="274">
        <v>1</v>
      </c>
      <c r="K609" s="47">
        <v>1</v>
      </c>
      <c r="L609" s="47"/>
      <c r="M609" s="233"/>
      <c r="N609" s="47"/>
      <c r="O609" s="47"/>
      <c r="P609" s="47"/>
      <c r="Q609" s="47"/>
      <c r="R609" s="274"/>
      <c r="S609" s="47"/>
      <c r="T609" s="47"/>
      <c r="U609" s="274"/>
      <c r="V609" s="93">
        <f>F609*$F$2+G609*$G$2+H609*$H$2+I609*$I$2+J609*$J$2+K609*$K$2+L609*$L$2+M609*$M$2+N609*$N$2+O609*$O$2+P609*$P$2+Q609*$Q$2+R609*$R$2+S609*$S$2+U609*$U$2+T609*$T$150</f>
        <v>150</v>
      </c>
    </row>
    <row r="610" spans="1:22" ht="12.75">
      <c r="A610" s="116">
        <v>4</v>
      </c>
      <c r="B610" s="356"/>
      <c r="C610" s="104"/>
      <c r="D610" s="55" t="s">
        <v>34</v>
      </c>
      <c r="E610" s="339">
        <v>39</v>
      </c>
      <c r="F610" s="271"/>
      <c r="G610" s="271"/>
      <c r="H610" s="271"/>
      <c r="I610" s="271"/>
      <c r="J610" s="271"/>
      <c r="K610" s="46"/>
      <c r="L610" s="46"/>
      <c r="M610" s="233"/>
      <c r="N610" s="46"/>
      <c r="O610" s="46"/>
      <c r="P610" s="46">
        <v>1</v>
      </c>
      <c r="Q610" s="46"/>
      <c r="R610" s="271"/>
      <c r="S610" s="46"/>
      <c r="T610" s="46"/>
      <c r="U610" s="271"/>
      <c r="V610" s="93">
        <f>F610*$F$2+G610*$G$2+H610*$H$2+I610*$I$2+J610*$J$2+K610*$K$2+L610*$L$2+M610*$M$2+N610*$N$2+O610*$O$2+P610*$P$2+Q610*$Q$2+R610*$R$2+S610*$S$2+U610*$U$2+T610*$T$150</f>
        <v>50</v>
      </c>
    </row>
    <row r="611" spans="1:22" ht="12.75">
      <c r="A611" s="116">
        <v>4</v>
      </c>
      <c r="B611" s="356"/>
      <c r="C611" s="105"/>
      <c r="D611" s="54" t="s">
        <v>35</v>
      </c>
      <c r="E611" s="50"/>
      <c r="F611" s="274"/>
      <c r="G611" s="274"/>
      <c r="H611" s="274"/>
      <c r="I611" s="274"/>
      <c r="J611" s="274"/>
      <c r="K611" s="47"/>
      <c r="L611" s="47"/>
      <c r="M611" s="233"/>
      <c r="N611" s="47"/>
      <c r="O611" s="47"/>
      <c r="P611" s="47"/>
      <c r="Q611" s="47"/>
      <c r="R611" s="274"/>
      <c r="S611" s="47"/>
      <c r="T611" s="47"/>
      <c r="U611" s="274"/>
      <c r="V611" s="93">
        <f>F611*$F$2+G611*$G$2+H611*$H$2+I611*$I$2+J611*$J$2+K611*$K$2+L611*$L$2+M611*$M$2+N611*$N$2+O611*$O$2+P611*$P$2+Q611*$Q$2+R611*$R$2+S611*$S$2+U611*$U$2+T611*$T$150</f>
        <v>0</v>
      </c>
    </row>
    <row r="612" spans="1:22" ht="12.75">
      <c r="A612" s="116">
        <v>4</v>
      </c>
      <c r="B612" s="356"/>
      <c r="C612" s="53">
        <f>E609+E610+E611+E612</f>
        <v>469</v>
      </c>
      <c r="D612" s="55" t="s">
        <v>36</v>
      </c>
      <c r="E612" s="56">
        <v>280</v>
      </c>
      <c r="F612" s="271"/>
      <c r="G612" s="271"/>
      <c r="H612" s="271"/>
      <c r="I612" s="271"/>
      <c r="J612" s="271"/>
      <c r="K612" s="46"/>
      <c r="L612" s="46"/>
      <c r="M612" s="233"/>
      <c r="N612" s="46"/>
      <c r="O612" s="46"/>
      <c r="P612" s="46"/>
      <c r="Q612" s="46"/>
      <c r="R612" s="271"/>
      <c r="S612" s="46"/>
      <c r="T612" s="46">
        <v>1</v>
      </c>
      <c r="U612" s="271"/>
      <c r="V612" s="93">
        <f>F612*$F$2+G612*$G$2+H612*$H$2+I612*$I$2+J612*$J$2+K612*$K$2+L612*$L$2+M612*$M$2+N612*$N$2+O612*$O$2+P612*$P$2+Q612*$Q$2+R612*$R$2+S612*$S$2+U612*$U$2+T612*$T$150</f>
        <v>150</v>
      </c>
    </row>
    <row r="613" spans="1:22" ht="12.75">
      <c r="A613" s="116">
        <v>4</v>
      </c>
      <c r="B613" s="356"/>
      <c r="C613" s="57"/>
      <c r="D613" s="58"/>
      <c r="E613" s="59"/>
      <c r="F613" s="275"/>
      <c r="G613" s="275"/>
      <c r="H613" s="275"/>
      <c r="I613" s="275"/>
      <c r="J613" s="275"/>
      <c r="K613" s="48"/>
      <c r="L613" s="48"/>
      <c r="M613" s="48"/>
      <c r="N613" s="48"/>
      <c r="O613" s="48"/>
      <c r="P613" s="48"/>
      <c r="Q613" s="48"/>
      <c r="R613" s="275"/>
      <c r="S613" s="48"/>
      <c r="T613" s="48"/>
      <c r="U613" s="275"/>
      <c r="V613" s="97"/>
    </row>
    <row r="614" spans="1:22" ht="12.75">
      <c r="A614" s="116">
        <v>4</v>
      </c>
      <c r="B614" s="356"/>
      <c r="C614" s="106" t="s">
        <v>40</v>
      </c>
      <c r="D614" s="54" t="s">
        <v>33</v>
      </c>
      <c r="E614" s="50">
        <v>70</v>
      </c>
      <c r="F614" s="274"/>
      <c r="G614" s="274"/>
      <c r="H614" s="274"/>
      <c r="I614" s="274"/>
      <c r="J614" s="274"/>
      <c r="K614" s="47"/>
      <c r="L614" s="47"/>
      <c r="M614" s="233"/>
      <c r="N614" s="47"/>
      <c r="O614" s="47"/>
      <c r="P614" s="47"/>
      <c r="Q614" s="47"/>
      <c r="R614" s="274">
        <v>1</v>
      </c>
      <c r="S614" s="47"/>
      <c r="T614" s="47"/>
      <c r="U614" s="274"/>
      <c r="V614" s="93">
        <f t="shared" ref="V614:V621" si="30">F614*$F$2+G614*$G$2+H614*$H$2+I614*$I$2+J614*$J$2+K614*$K$2+L614*$L$2+M614*$M$2+N614*$N$2+O614*$O$2+P614*$P$2+Q614*$Q$2+R614*$R$2+S614*$S$2+U614*$U$2+T614*$T$150</f>
        <v>65</v>
      </c>
    </row>
    <row r="615" spans="1:22" ht="12.75">
      <c r="A615" s="116">
        <v>4</v>
      </c>
      <c r="B615" s="356"/>
      <c r="C615" s="107"/>
      <c r="D615" s="55" t="s">
        <v>34</v>
      </c>
      <c r="E615" s="339"/>
      <c r="F615" s="271"/>
      <c r="G615" s="271"/>
      <c r="H615" s="271"/>
      <c r="I615" s="271"/>
      <c r="J615" s="271"/>
      <c r="K615" s="46"/>
      <c r="L615" s="46"/>
      <c r="M615" s="233"/>
      <c r="N615" s="46"/>
      <c r="O615" s="46"/>
      <c r="P615" s="46"/>
      <c r="Q615" s="46"/>
      <c r="R615" s="271"/>
      <c r="S615" s="46"/>
      <c r="T615" s="46"/>
      <c r="U615" s="271"/>
      <c r="V615" s="93">
        <f t="shared" si="30"/>
        <v>0</v>
      </c>
    </row>
    <row r="616" spans="1:22" ht="12.75">
      <c r="A616" s="116">
        <v>4</v>
      </c>
      <c r="B616" s="356"/>
      <c r="C616" s="107"/>
      <c r="D616" s="54" t="s">
        <v>35</v>
      </c>
      <c r="E616" s="50"/>
      <c r="F616" s="274"/>
      <c r="G616" s="274"/>
      <c r="H616" s="274"/>
      <c r="I616" s="274"/>
      <c r="J616" s="274"/>
      <c r="K616" s="47"/>
      <c r="L616" s="47"/>
      <c r="M616" s="233"/>
      <c r="N616" s="47"/>
      <c r="O616" s="47"/>
      <c r="P616" s="47"/>
      <c r="Q616" s="47"/>
      <c r="R616" s="274"/>
      <c r="S616" s="47"/>
      <c r="T616" s="47"/>
      <c r="U616" s="274"/>
      <c r="V616" s="93">
        <f t="shared" si="30"/>
        <v>0</v>
      </c>
    </row>
    <row r="617" spans="1:22" ht="12.75">
      <c r="A617" s="116">
        <v>4</v>
      </c>
      <c r="B617" s="356"/>
      <c r="C617" s="101">
        <f>E614+E615+E616+E617+E618+E619+E620+E621</f>
        <v>70</v>
      </c>
      <c r="D617" s="55" t="s">
        <v>36</v>
      </c>
      <c r="E617" s="56"/>
      <c r="F617" s="271"/>
      <c r="G617" s="271"/>
      <c r="H617" s="271"/>
      <c r="I617" s="271"/>
      <c r="J617" s="271"/>
      <c r="K617" s="46"/>
      <c r="L617" s="46"/>
      <c r="M617" s="233"/>
      <c r="N617" s="46"/>
      <c r="O617" s="46"/>
      <c r="P617" s="46"/>
      <c r="Q617" s="46"/>
      <c r="R617" s="271"/>
      <c r="S617" s="46"/>
      <c r="T617" s="46"/>
      <c r="U617" s="271"/>
      <c r="V617" s="93">
        <f t="shared" si="30"/>
        <v>0</v>
      </c>
    </row>
    <row r="618" spans="1:22" ht="12.75" hidden="1">
      <c r="A618" s="116">
        <v>4</v>
      </c>
      <c r="B618" s="356"/>
      <c r="C618" s="108" t="s">
        <v>41</v>
      </c>
      <c r="D618" s="54" t="s">
        <v>33</v>
      </c>
      <c r="E618" s="50"/>
      <c r="F618" s="274"/>
      <c r="G618" s="274"/>
      <c r="H618" s="274"/>
      <c r="I618" s="274"/>
      <c r="J618" s="274"/>
      <c r="K618" s="47"/>
      <c r="L618" s="47"/>
      <c r="M618" s="47"/>
      <c r="N618" s="47"/>
      <c r="O618" s="47"/>
      <c r="P618" s="47"/>
      <c r="Q618" s="47"/>
      <c r="R618" s="274"/>
      <c r="S618" s="47"/>
      <c r="T618" s="47"/>
      <c r="U618" s="274"/>
      <c r="V618" s="93">
        <f t="shared" si="30"/>
        <v>0</v>
      </c>
    </row>
    <row r="619" spans="1:22" ht="12.75" hidden="1">
      <c r="A619" s="116">
        <v>4</v>
      </c>
      <c r="B619" s="356"/>
      <c r="C619" s="109"/>
      <c r="D619" s="55" t="s">
        <v>34</v>
      </c>
      <c r="E619" s="56"/>
      <c r="F619" s="271"/>
      <c r="G619" s="271"/>
      <c r="H619" s="271"/>
      <c r="I619" s="271"/>
      <c r="J619" s="271"/>
      <c r="K619" s="46"/>
      <c r="L619" s="46"/>
      <c r="M619" s="46"/>
      <c r="N619" s="46"/>
      <c r="O619" s="46"/>
      <c r="P619" s="46"/>
      <c r="Q619" s="46"/>
      <c r="R619" s="271"/>
      <c r="S619" s="46"/>
      <c r="T619" s="46"/>
      <c r="U619" s="271"/>
      <c r="V619" s="93">
        <f t="shared" si="30"/>
        <v>0</v>
      </c>
    </row>
    <row r="620" spans="1:22" ht="12.75" hidden="1">
      <c r="A620" s="116">
        <v>4</v>
      </c>
      <c r="B620" s="356"/>
      <c r="C620" s="110"/>
      <c r="D620" s="54" t="s">
        <v>35</v>
      </c>
      <c r="E620" s="50"/>
      <c r="F620" s="274"/>
      <c r="G620" s="274"/>
      <c r="H620" s="274"/>
      <c r="I620" s="274"/>
      <c r="J620" s="274"/>
      <c r="K620" s="47"/>
      <c r="L620" s="47"/>
      <c r="M620" s="47"/>
      <c r="N620" s="47"/>
      <c r="O620" s="47"/>
      <c r="P620" s="47"/>
      <c r="Q620" s="47"/>
      <c r="R620" s="274"/>
      <c r="S620" s="47"/>
      <c r="T620" s="47"/>
      <c r="U620" s="274"/>
      <c r="V620" s="93">
        <f t="shared" si="30"/>
        <v>0</v>
      </c>
    </row>
    <row r="621" spans="1:22" ht="12.75" hidden="1">
      <c r="A621" s="116">
        <v>4</v>
      </c>
      <c r="B621" s="356"/>
      <c r="D621" s="55" t="s">
        <v>36</v>
      </c>
      <c r="E621" s="56"/>
      <c r="F621" s="271"/>
      <c r="G621" s="271"/>
      <c r="H621" s="271"/>
      <c r="I621" s="271"/>
      <c r="J621" s="271"/>
      <c r="K621" s="46"/>
      <c r="L621" s="46"/>
      <c r="M621" s="46"/>
      <c r="N621" s="46"/>
      <c r="O621" s="46"/>
      <c r="P621" s="46"/>
      <c r="Q621" s="46"/>
      <c r="R621" s="271"/>
      <c r="S621" s="46"/>
      <c r="T621" s="46"/>
      <c r="U621" s="271"/>
      <c r="V621" s="93">
        <f t="shared" si="30"/>
        <v>0</v>
      </c>
    </row>
    <row r="622" spans="1:22" ht="12.75">
      <c r="A622" s="116">
        <v>4</v>
      </c>
      <c r="B622" s="356"/>
      <c r="C622" s="57"/>
      <c r="D622" s="58"/>
      <c r="E622" s="59"/>
      <c r="F622" s="275"/>
      <c r="G622" s="275"/>
      <c r="H622" s="275"/>
      <c r="I622" s="275"/>
      <c r="J622" s="275"/>
      <c r="K622" s="48"/>
      <c r="L622" s="48"/>
      <c r="M622" s="48"/>
      <c r="N622" s="48"/>
      <c r="O622" s="48"/>
      <c r="P622" s="48"/>
      <c r="Q622" s="48"/>
      <c r="R622" s="275"/>
      <c r="S622" s="48"/>
      <c r="T622" s="48"/>
      <c r="U622" s="275"/>
      <c r="V622" s="97"/>
    </row>
    <row r="623" spans="1:22" ht="12.75">
      <c r="A623" s="116">
        <v>4</v>
      </c>
      <c r="B623" s="356"/>
      <c r="C623" s="103" t="s">
        <v>42</v>
      </c>
      <c r="D623" s="54" t="s">
        <v>33</v>
      </c>
      <c r="E623" s="50"/>
      <c r="F623" s="274"/>
      <c r="G623" s="274"/>
      <c r="H623" s="274"/>
      <c r="I623" s="274"/>
      <c r="J623" s="274"/>
      <c r="K623" s="47"/>
      <c r="L623" s="47"/>
      <c r="M623" s="233"/>
      <c r="N623" s="47"/>
      <c r="O623" s="47"/>
      <c r="P623" s="47"/>
      <c r="Q623" s="47"/>
      <c r="R623" s="274"/>
      <c r="S623" s="47"/>
      <c r="T623" s="47"/>
      <c r="U623" s="274"/>
      <c r="V623" s="93">
        <f>F623*$F$2+G623*$G$2+H623*$H$2+I623*$I$2+J623*$J$2+K623*$K$2+L623*$L$2+M623*$M$2+N623*$N$2+O623*$O$2+P623*$P$2+Q623*$Q$2+R623*$R$2+S623*$S$2+U623*$U$2+T623*$T$150</f>
        <v>0</v>
      </c>
    </row>
    <row r="624" spans="1:22" ht="12.75">
      <c r="A624" s="116">
        <v>4</v>
      </c>
      <c r="B624" s="356"/>
      <c r="C624" s="104"/>
      <c r="D624" s="55" t="s">
        <v>34</v>
      </c>
      <c r="E624" s="339">
        <v>53</v>
      </c>
      <c r="F624" s="271"/>
      <c r="G624" s="271"/>
      <c r="H624" s="271"/>
      <c r="I624" s="271"/>
      <c r="J624" s="271"/>
      <c r="K624" s="46"/>
      <c r="L624" s="46"/>
      <c r="M624" s="233"/>
      <c r="N624" s="46"/>
      <c r="O624" s="46"/>
      <c r="P624" s="46"/>
      <c r="Q624" s="46"/>
      <c r="R624" s="271">
        <v>1</v>
      </c>
      <c r="S624" s="46"/>
      <c r="T624" s="46"/>
      <c r="U624" s="271"/>
      <c r="V624" s="93">
        <f>F624*$F$2+G624*$G$2+H624*$H$2+I624*$I$2+J624*$J$2+K624*$K$2+L624*$L$2+M624*$M$2+N624*$N$2+O624*$O$2+P624*$P$2+Q624*$Q$2+R624*$R$2+S624*$S$2+U624*$U$2+T624*$T$150</f>
        <v>65</v>
      </c>
    </row>
    <row r="625" spans="1:26" ht="12.75">
      <c r="A625" s="116">
        <v>4</v>
      </c>
      <c r="B625" s="356"/>
      <c r="C625" s="105"/>
      <c r="D625" s="54" t="s">
        <v>35</v>
      </c>
      <c r="E625" s="50"/>
      <c r="F625" s="47"/>
      <c r="G625" s="47"/>
      <c r="H625" s="47"/>
      <c r="I625" s="47"/>
      <c r="J625" s="47"/>
      <c r="K625" s="47"/>
      <c r="L625" s="47"/>
      <c r="M625" s="233"/>
      <c r="N625" s="47"/>
      <c r="O625" s="47"/>
      <c r="P625" s="47"/>
      <c r="Q625" s="47"/>
      <c r="R625" s="274"/>
      <c r="S625" s="47"/>
      <c r="T625" s="47"/>
      <c r="U625" s="274"/>
      <c r="V625" s="93">
        <f>F625*$F$2+G625*$G$2+H625*$H$2+I625*$I$2+J625*$J$2+K625*$K$2+L625*$L$2+M625*$M$2+N625*$N$2+O625*$O$2+P625*$P$2+Q625*$Q$2+R625*$R$2+S625*$S$2+U625*$U$2+T625*$T$150</f>
        <v>0</v>
      </c>
    </row>
    <row r="626" spans="1:26" ht="12.75">
      <c r="A626" s="116">
        <v>4</v>
      </c>
      <c r="B626" s="356"/>
      <c r="C626" s="53">
        <f>E623+E624+E625+E626</f>
        <v>53</v>
      </c>
      <c r="D626" s="55" t="s">
        <v>36</v>
      </c>
      <c r="E626" s="56"/>
      <c r="F626" s="46"/>
      <c r="G626" s="46"/>
      <c r="H626" s="46"/>
      <c r="I626" s="46"/>
      <c r="J626" s="46"/>
      <c r="K626" s="46"/>
      <c r="L626" s="46"/>
      <c r="M626" s="233"/>
      <c r="N626" s="46"/>
      <c r="O626" s="46"/>
      <c r="P626" s="46"/>
      <c r="Q626" s="46"/>
      <c r="R626" s="271"/>
      <c r="S626" s="46"/>
      <c r="T626" s="46"/>
      <c r="U626" s="271"/>
      <c r="V626" s="93">
        <f>F626*$F$2+G626*$G$2+H626*$H$2+I626*$I$2+J626*$J$2+K626*$K$2+L626*$L$2+M626*$M$2+N626*$N$2+O626*$O$2+P626*$P$2+Q626*$Q$2+R626*$R$2+S626*$S$2+U626*$U$2+T626*$T$150</f>
        <v>0</v>
      </c>
    </row>
    <row r="627" spans="1:26">
      <c r="A627" s="116">
        <v>4</v>
      </c>
      <c r="B627" s="257"/>
      <c r="C627" s="57"/>
      <c r="D627" s="58"/>
      <c r="E627" s="59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97"/>
    </row>
    <row r="628" spans="1:26">
      <c r="A628" s="116">
        <v>4</v>
      </c>
      <c r="B628" s="258"/>
      <c r="C628" s="112"/>
      <c r="D628" s="68"/>
      <c r="E628" s="69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100"/>
    </row>
    <row r="629" spans="1:26">
      <c r="A629" s="116">
        <v>4</v>
      </c>
      <c r="B629" s="258"/>
      <c r="C629" s="112"/>
      <c r="D629" s="67"/>
      <c r="E629" s="69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100"/>
    </row>
    <row r="630" spans="1:26" ht="12.75">
      <c r="A630" s="116">
        <v>4</v>
      </c>
      <c r="B630" s="354"/>
      <c r="C630" s="351" t="s">
        <v>14</v>
      </c>
      <c r="D630" s="351" t="s">
        <v>15</v>
      </c>
      <c r="E630" s="352" t="s">
        <v>16</v>
      </c>
      <c r="F630" s="50" t="s">
        <v>17</v>
      </c>
      <c r="G630" s="50" t="s">
        <v>18</v>
      </c>
      <c r="H630" s="50" t="s">
        <v>19</v>
      </c>
      <c r="I630" s="50" t="s">
        <v>20</v>
      </c>
      <c r="J630" s="50" t="s">
        <v>21</v>
      </c>
      <c r="K630" s="50" t="s">
        <v>22</v>
      </c>
      <c r="L630" s="50" t="s">
        <v>23</v>
      </c>
      <c r="M630" s="50" t="s">
        <v>24</v>
      </c>
      <c r="N630" s="50" t="s">
        <v>25</v>
      </c>
      <c r="O630" s="50" t="s">
        <v>26</v>
      </c>
      <c r="P630" s="50" t="s">
        <v>27</v>
      </c>
      <c r="Q630" s="50" t="s">
        <v>28</v>
      </c>
      <c r="R630" s="50" t="s">
        <v>29</v>
      </c>
      <c r="S630" s="50" t="s">
        <v>30</v>
      </c>
      <c r="T630" s="50" t="s">
        <v>171</v>
      </c>
      <c r="U630" s="51" t="s">
        <v>31</v>
      </c>
      <c r="V630" s="52"/>
    </row>
    <row r="631" spans="1:26" ht="13.5" thickBot="1">
      <c r="A631" s="116">
        <v>4</v>
      </c>
      <c r="B631" s="354"/>
      <c r="C631" s="351"/>
      <c r="D631" s="351"/>
      <c r="E631" s="352"/>
      <c r="F631" s="50">
        <v>36</v>
      </c>
      <c r="G631" s="50">
        <v>20</v>
      </c>
      <c r="H631" s="50">
        <v>20</v>
      </c>
      <c r="I631" s="50">
        <v>50</v>
      </c>
      <c r="J631" s="50">
        <v>50</v>
      </c>
      <c r="K631" s="50">
        <v>50</v>
      </c>
      <c r="L631" s="50">
        <v>50</v>
      </c>
      <c r="M631" s="50">
        <v>36</v>
      </c>
      <c r="N631" s="50">
        <v>50</v>
      </c>
      <c r="O631" s="50">
        <v>50</v>
      </c>
      <c r="P631" s="50">
        <v>50</v>
      </c>
      <c r="Q631" s="50">
        <v>50</v>
      </c>
      <c r="R631" s="50">
        <v>65</v>
      </c>
      <c r="S631" s="50">
        <v>26</v>
      </c>
      <c r="T631" s="50">
        <v>150</v>
      </c>
      <c r="U631" s="50">
        <v>65</v>
      </c>
      <c r="V631" s="52">
        <f>SUM(F631:U631)</f>
        <v>818</v>
      </c>
    </row>
    <row r="632" spans="1:26" ht="15">
      <c r="A632" s="116">
        <v>4</v>
      </c>
      <c r="B632" s="355">
        <f>'2-ΠΡΟΓΡΑΜΜΑ'!C2+23</f>
        <v>42634</v>
      </c>
      <c r="C632" s="103" t="s">
        <v>32</v>
      </c>
      <c r="D632" s="54" t="s">
        <v>33</v>
      </c>
      <c r="E632" s="50">
        <v>50</v>
      </c>
      <c r="F632" s="47"/>
      <c r="G632" s="47"/>
      <c r="H632" s="47"/>
      <c r="I632" s="47">
        <v>1</v>
      </c>
      <c r="J632" s="47"/>
      <c r="K632" s="47"/>
      <c r="L632" s="47"/>
      <c r="M632" s="233"/>
      <c r="N632" s="47"/>
      <c r="O632" s="47"/>
      <c r="P632" s="47"/>
      <c r="Q632" s="47"/>
      <c r="R632" s="274"/>
      <c r="S632" s="47"/>
      <c r="T632" s="47"/>
      <c r="U632" s="274"/>
      <c r="V632" s="93">
        <f>F632*$F$2+G632*$G$2+H632*$H$2+I632*$I$2+J632*$J$2+K632*$K$2+L632*$L$2+M632*$M$2+N632*$N$2+O632*$O$2+P632*$P$2+Q632*$Q$2+R632*$R$2+S632*$S$2+U632*$U$2+T632*$T$150</f>
        <v>50</v>
      </c>
      <c r="Y632" s="159" t="s">
        <v>32</v>
      </c>
      <c r="Z632" s="160" t="str">
        <f>IF(F633=1,"Γ1,","")&amp;""&amp;IF(G633=1,"Γ2,","")&amp;""&amp;IF(H633=1,"Γ3,","")&amp;""&amp;IF(I633=1,"Γ4,","")&amp;""&amp;IF(J633=1,"Γ5,","")&amp;""&amp;IF(K633=1,"Γ6,","")&amp;""&amp;IF(L633=1,"Γ7,","")&amp;""&amp;IF(M633=1,"B1,","")&amp;""&amp;IF(N633=1,"B2,","")&amp;""&amp;IF(O633=1,"B3,","")&amp;""&amp;IF(P633=1,"B4,","")&amp;""&amp;IF(Q633=1,"ΦΧ,","")&amp;""&amp;IF(R633=1,"ΚΑΜ,","")&amp;""&amp;IF(S633=1,"ΣΧ,","")&amp;""&amp;IF(T633=1,"Κ28,","")&amp;""&amp;IF(U633=1,"ΣΕΥΠ,","")</f>
        <v>Γ7,</v>
      </c>
    </row>
    <row r="633" spans="1:26" ht="15">
      <c r="A633" s="116">
        <v>4</v>
      </c>
      <c r="B633" s="356"/>
      <c r="C633" s="104"/>
      <c r="D633" s="55" t="s">
        <v>34</v>
      </c>
      <c r="E633" s="339">
        <v>37</v>
      </c>
      <c r="F633" s="271"/>
      <c r="G633" s="271"/>
      <c r="H633" s="271"/>
      <c r="I633" s="271"/>
      <c r="J633" s="271"/>
      <c r="K633" s="46"/>
      <c r="L633" s="46">
        <v>1</v>
      </c>
      <c r="M633" s="233"/>
      <c r="N633" s="46"/>
      <c r="O633" s="46"/>
      <c r="P633" s="46"/>
      <c r="Q633" s="46"/>
      <c r="R633" s="271"/>
      <c r="S633" s="46"/>
      <c r="T633" s="46"/>
      <c r="U633" s="271"/>
      <c r="V633" s="93">
        <f>F633*$F$2+G633*$G$2+H633*$H$2+I633*$I$2+J633*$J$2+K633*$K$2+L633*$L$2+M633*$M$2+N633*$N$2+O633*$O$2+P633*$P$2+Q633*$Q$2+R633*$R$2+S633*$S$2+U633*$U$2+T633*$T$150</f>
        <v>50</v>
      </c>
      <c r="Y633" s="161" t="s">
        <v>37</v>
      </c>
      <c r="Z633" s="162" t="str">
        <f>IF(F638=1,"Γ1,","")&amp;""&amp;IF(G638=1,"Γ2,","")&amp;""&amp;IF(H638=1,"Γ3,","")&amp;""&amp;IF(I638=1,"Γ4,","")&amp;""&amp;IF(J638=1,"Γ5,","")&amp;""&amp;IF(K638=1,"Γ6,","")&amp;""&amp;IF(L638=1,"Γ7,","")&amp;""&amp;IF(M638=1,"B1,","")&amp;""&amp;IF(N638=1,"B2,","")&amp;""&amp;IF(O638=1,"B3,","")&amp;""&amp;IF(P638=1,"B4,","")&amp;""&amp;IF(Q638=1,"ΦΧ,","")&amp;""&amp;IF(R638=1,"ΚΑΜ,","")&amp;""&amp;IF(S638=1,"ΣΧ,","")&amp;""&amp;IF(T638=1,"Κ28,","")&amp;""&amp;IF(U638=1,"ΣΕΥΠ,","")</f>
        <v>Γ4,Γ5,Γ6,Γ7,B2,B3,ΚΑΜ,Κ28,</v>
      </c>
    </row>
    <row r="634" spans="1:26" ht="15">
      <c r="A634" s="116">
        <v>4</v>
      </c>
      <c r="B634" s="356"/>
      <c r="C634" s="105"/>
      <c r="D634" s="54" t="s">
        <v>35</v>
      </c>
      <c r="E634" s="50"/>
      <c r="F634" s="274"/>
      <c r="G634" s="274"/>
      <c r="H634" s="274"/>
      <c r="I634" s="274"/>
      <c r="J634" s="274"/>
      <c r="K634" s="47"/>
      <c r="L634" s="47"/>
      <c r="M634" s="233"/>
      <c r="N634" s="47"/>
      <c r="O634" s="47"/>
      <c r="P634" s="47"/>
      <c r="Q634" s="47"/>
      <c r="R634" s="274"/>
      <c r="S634" s="47"/>
      <c r="T634" s="47"/>
      <c r="U634" s="274"/>
      <c r="V634" s="93">
        <f>F634*$F$2+G634*$G$2+H634*$H$2+I634*$I$2+J634*$J$2+K634*$K$2+L634*$L$2+M634*$M$2+N634*$N$2+O634*$O$2+P634*$P$2+Q634*$Q$2+R634*$R$2+S634*$S$2+U634*$U$2+T634*$T$150</f>
        <v>0</v>
      </c>
      <c r="Y634" s="161" t="s">
        <v>39</v>
      </c>
      <c r="Z634" s="162" t="str">
        <f>IF(F647=1,"Γ1,","")&amp;""&amp;IF(G647=1,"Γ2,","")&amp;""&amp;IF(H647=1,"Γ3,","")&amp;""&amp;IF(I647=1,"Γ4,","")&amp;""&amp;IF(J647=1,"Γ5,","")&amp;""&amp;IF(K647=1,"Γ6,","")&amp;""&amp;IF(L647=1,"Γ7,","")&amp;""&amp;IF(M647=1,"B1,","")&amp;""&amp;IF(N647=1,"B2,","")&amp;""&amp;IF(O647=1,"B3,","")&amp;""&amp;IF(P647=1,"B4,","")&amp;""&amp;IF(Q647=1,"ΦΧ,","")&amp;""&amp;IF(R647=1,"ΚΑΜ,","")&amp;""&amp;IF(S647=1,"ΣΧ,","")&amp;""&amp;IF(T647=1,"Κ28,","")&amp;""&amp;IF(U647=1,"ΣΕΥΠ,","")</f>
        <v>ΚΑΜ,Κ28,</v>
      </c>
    </row>
    <row r="635" spans="1:26" ht="15">
      <c r="A635" s="116">
        <v>4</v>
      </c>
      <c r="B635" s="356"/>
      <c r="C635" s="53">
        <f>E632+E633+E634+E635</f>
        <v>387</v>
      </c>
      <c r="D635" s="55" t="s">
        <v>36</v>
      </c>
      <c r="E635" s="56">
        <v>300</v>
      </c>
      <c r="F635" s="271"/>
      <c r="G635" s="271"/>
      <c r="H635" s="271"/>
      <c r="I635" s="271"/>
      <c r="J635" s="271"/>
      <c r="K635" s="46"/>
      <c r="L635" s="46"/>
      <c r="M635" s="233"/>
      <c r="N635" s="46">
        <v>1</v>
      </c>
      <c r="O635" s="46">
        <v>1</v>
      </c>
      <c r="P635" s="46">
        <v>1</v>
      </c>
      <c r="Q635" s="46"/>
      <c r="R635" s="271"/>
      <c r="S635" s="46"/>
      <c r="T635" s="46">
        <v>1</v>
      </c>
      <c r="U635" s="271"/>
      <c r="V635" s="93">
        <f>F635*$F$2+G635*$G$2+H635*$H$2+I635*$I$2+J635*$J$2+K635*$K$2+L635*$L$2+M635*$M$2+N635*$N$2+O635*$O$2+P635*$P$2+Q635*$Q$2+R635*$R$2+S635*$S$2+U635*$U$2+T635*$T$150</f>
        <v>300</v>
      </c>
      <c r="Y635" s="161" t="s">
        <v>40</v>
      </c>
      <c r="Z635" s="162" t="str">
        <f>IF(F652=1,"Γ1,","")&amp;""&amp;IF(G652=1,"Γ2,","")&amp;""&amp;IF(H652=1,"Γ3,","")&amp;""&amp;IF(I652=1,"Γ4,","")&amp;""&amp;IF(J652=1,"Γ5,","")&amp;""&amp;IF(K652=1,"Γ6,","")&amp;""&amp;IF(L652=1,"Γ7,","")&amp;""&amp;IF(M652=1,"B1,","")&amp;""&amp;IF(N652=1,"B2,","")&amp;""&amp;IF(O652=1,"B3,","")&amp;""&amp;IF(P652=1,"B4,","")&amp;""&amp;IF(Q652=1,"ΦΧ,","")&amp;""&amp;IF(R652=1,"ΚΑΜ,","")&amp;""&amp;IF(S652=1,"ΣΧ,","")&amp;""&amp;IF(T652=1,"Κ28,","")&amp;""&amp;IF(U652=1,"ΣΕΥΠ,","")</f>
        <v/>
      </c>
    </row>
    <row r="636" spans="1:26" ht="15.75" thickBot="1">
      <c r="A636" s="116">
        <v>4</v>
      </c>
      <c r="B636" s="356"/>
      <c r="C636" s="57"/>
      <c r="D636" s="58"/>
      <c r="E636" s="59"/>
      <c r="F636" s="275"/>
      <c r="G636" s="275"/>
      <c r="H636" s="275"/>
      <c r="I636" s="275"/>
      <c r="J636" s="275"/>
      <c r="K636" s="48"/>
      <c r="L636" s="48"/>
      <c r="M636" s="48"/>
      <c r="N636" s="48"/>
      <c r="O636" s="48"/>
      <c r="P636" s="48"/>
      <c r="Q636" s="48"/>
      <c r="R636" s="275"/>
      <c r="S636" s="48"/>
      <c r="T636" s="48"/>
      <c r="U636" s="275"/>
      <c r="V636" s="97"/>
      <c r="Y636" s="163" t="s">
        <v>42</v>
      </c>
      <c r="Z636" s="164" t="str">
        <f>IF(F661=1,"Γ1,","")&amp;""&amp;IF(G661=1,"Γ2,","")&amp;""&amp;IF(H661=1,"Γ3,","")&amp;""&amp;IF(I661=1,"Γ4,","")&amp;""&amp;IF(J661=1,"Γ5,","")&amp;""&amp;IF(K661=1,"Γ6,","")&amp;""&amp;IF(L661=1,"Γ7,","")&amp;""&amp;IF(M661=1,"B1,","")&amp;""&amp;IF(N661=1,"B2,","")&amp;""&amp;IF(O661=1,"B3,","")&amp;""&amp;IF(P661=1,"B4,","")&amp;""&amp;IF(Q661=1,"ΦΧ,","")&amp;""&amp;IF(R661=1,"ΚΑΜ,","")&amp;""&amp;IF(S661=1,"ΣΧ,","")&amp;""&amp;IF(T661=1,"Κ28,","")&amp;""&amp;IF(U661=1,"ΣΕΥΠ,","")</f>
        <v/>
      </c>
    </row>
    <row r="637" spans="1:26" ht="12.75">
      <c r="A637" s="116">
        <v>4</v>
      </c>
      <c r="B637" s="356"/>
      <c r="C637" s="106" t="s">
        <v>37</v>
      </c>
      <c r="D637" s="54" t="s">
        <v>33</v>
      </c>
      <c r="E637" s="50">
        <v>60</v>
      </c>
      <c r="F637" s="274"/>
      <c r="G637" s="274"/>
      <c r="H637" s="274"/>
      <c r="I637" s="274"/>
      <c r="J637" s="274"/>
      <c r="K637" s="47"/>
      <c r="L637" s="47"/>
      <c r="M637" s="233"/>
      <c r="N637" s="47"/>
      <c r="O637" s="47"/>
      <c r="P637" s="47"/>
      <c r="Q637" s="47"/>
      <c r="R637" s="274"/>
      <c r="S637" s="47"/>
      <c r="T637" s="47"/>
      <c r="U637" s="274">
        <v>1</v>
      </c>
      <c r="V637" s="93">
        <f t="shared" ref="V637:V644" si="31">F637*$F$2+G637*$G$2+H637*$H$2+I637*$I$2+J637*$J$2+K637*$K$2+L637*$L$2+M637*$M$2+N637*$N$2+O637*$O$2+P637*$P$2+Q637*$Q$2+R637*$R$2+S637*$S$2+U637*$U$2+T637*$T$150</f>
        <v>65</v>
      </c>
    </row>
    <row r="638" spans="1:26" ht="12.75">
      <c r="A638" s="116">
        <v>4</v>
      </c>
      <c r="B638" s="356"/>
      <c r="C638" s="107"/>
      <c r="D638" s="55" t="s">
        <v>34</v>
      </c>
      <c r="E638" s="339">
        <v>510</v>
      </c>
      <c r="F638" s="271"/>
      <c r="G638" s="271"/>
      <c r="H638" s="271"/>
      <c r="I638" s="271">
        <v>1</v>
      </c>
      <c r="J638" s="271">
        <v>1</v>
      </c>
      <c r="K638" s="46">
        <v>1</v>
      </c>
      <c r="L638" s="46">
        <v>1</v>
      </c>
      <c r="M638" s="233"/>
      <c r="N638" s="46">
        <v>1</v>
      </c>
      <c r="O638" s="46">
        <v>1</v>
      </c>
      <c r="P638" s="46"/>
      <c r="Q638" s="46"/>
      <c r="R638" s="271">
        <v>1</v>
      </c>
      <c r="S638" s="46"/>
      <c r="T638" s="46">
        <v>1</v>
      </c>
      <c r="U638" s="271"/>
      <c r="V638" s="93">
        <f t="shared" si="31"/>
        <v>515</v>
      </c>
    </row>
    <row r="639" spans="1:26" ht="12.75">
      <c r="A639" s="116">
        <v>4</v>
      </c>
      <c r="B639" s="356"/>
      <c r="C639" s="107"/>
      <c r="D639" s="54" t="s">
        <v>35</v>
      </c>
      <c r="E639" s="61"/>
      <c r="F639" s="274"/>
      <c r="G639" s="274"/>
      <c r="H639" s="274"/>
      <c r="I639" s="274"/>
      <c r="J639" s="274"/>
      <c r="K639" s="47"/>
      <c r="L639" s="47"/>
      <c r="M639" s="233"/>
      <c r="N639" s="47"/>
      <c r="O639" s="47"/>
      <c r="P639" s="47"/>
      <c r="Q639" s="47"/>
      <c r="R639" s="274"/>
      <c r="S639" s="47"/>
      <c r="T639" s="47"/>
      <c r="U639" s="274"/>
      <c r="V639" s="93">
        <f t="shared" si="31"/>
        <v>0</v>
      </c>
    </row>
    <row r="640" spans="1:26" ht="12.75">
      <c r="A640" s="116">
        <v>4</v>
      </c>
      <c r="B640" s="356"/>
      <c r="C640" s="101">
        <f>E637+E638+E639+E640+E641+E642+E643+E644</f>
        <v>570</v>
      </c>
      <c r="D640" s="55" t="s">
        <v>36</v>
      </c>
      <c r="E640" s="56"/>
      <c r="F640" s="271"/>
      <c r="G640" s="271"/>
      <c r="H640" s="271"/>
      <c r="I640" s="271"/>
      <c r="J640" s="271"/>
      <c r="K640" s="46"/>
      <c r="L640" s="46"/>
      <c r="M640" s="233"/>
      <c r="N640" s="46"/>
      <c r="O640" s="46"/>
      <c r="P640" s="46"/>
      <c r="Q640" s="46"/>
      <c r="R640" s="271"/>
      <c r="S640" s="46"/>
      <c r="T640" s="46"/>
      <c r="U640" s="271"/>
      <c r="V640" s="93">
        <f t="shared" si="31"/>
        <v>0</v>
      </c>
    </row>
    <row r="641" spans="1:22" ht="12.75" hidden="1">
      <c r="A641" s="116">
        <v>4</v>
      </c>
      <c r="B641" s="356"/>
      <c r="C641" s="108" t="s">
        <v>38</v>
      </c>
      <c r="D641" s="54" t="s">
        <v>33</v>
      </c>
      <c r="E641" s="50"/>
      <c r="F641" s="274"/>
      <c r="G641" s="274"/>
      <c r="H641" s="274"/>
      <c r="I641" s="274"/>
      <c r="J641" s="274"/>
      <c r="K641" s="47"/>
      <c r="L641" s="47"/>
      <c r="M641" s="47"/>
      <c r="N641" s="47"/>
      <c r="O641" s="47"/>
      <c r="P641" s="47"/>
      <c r="Q641" s="47"/>
      <c r="R641" s="274"/>
      <c r="S641" s="47"/>
      <c r="T641" s="47"/>
      <c r="U641" s="274"/>
      <c r="V641" s="93">
        <f t="shared" si="31"/>
        <v>0</v>
      </c>
    </row>
    <row r="642" spans="1:22" ht="12.75" hidden="1">
      <c r="A642" s="116">
        <v>4</v>
      </c>
      <c r="B642" s="356"/>
      <c r="C642" s="109"/>
      <c r="D642" s="55" t="s">
        <v>34</v>
      </c>
      <c r="E642" s="56"/>
      <c r="F642" s="271"/>
      <c r="G642" s="271"/>
      <c r="H642" s="271"/>
      <c r="I642" s="271"/>
      <c r="J642" s="271"/>
      <c r="K642" s="46"/>
      <c r="L642" s="46"/>
      <c r="M642" s="46"/>
      <c r="N642" s="46"/>
      <c r="O642" s="46"/>
      <c r="P642" s="46"/>
      <c r="Q642" s="46"/>
      <c r="R642" s="271"/>
      <c r="S642" s="46"/>
      <c r="T642" s="46"/>
      <c r="U642" s="271"/>
      <c r="V642" s="93">
        <f t="shared" si="31"/>
        <v>0</v>
      </c>
    </row>
    <row r="643" spans="1:22" ht="12.75" hidden="1">
      <c r="A643" s="116">
        <v>4</v>
      </c>
      <c r="B643" s="356"/>
      <c r="C643" s="110"/>
      <c r="D643" s="54" t="s">
        <v>35</v>
      </c>
      <c r="E643" s="50"/>
      <c r="F643" s="274"/>
      <c r="G643" s="274"/>
      <c r="H643" s="274"/>
      <c r="I643" s="274"/>
      <c r="J643" s="274"/>
      <c r="K643" s="47"/>
      <c r="L643" s="47"/>
      <c r="M643" s="47"/>
      <c r="N643" s="47"/>
      <c r="O643" s="47"/>
      <c r="P643" s="47"/>
      <c r="Q643" s="47"/>
      <c r="R643" s="274"/>
      <c r="S643" s="47"/>
      <c r="T643" s="47"/>
      <c r="U643" s="274"/>
      <c r="V643" s="93">
        <f t="shared" si="31"/>
        <v>0</v>
      </c>
    </row>
    <row r="644" spans="1:22" ht="12.75" hidden="1">
      <c r="A644" s="116">
        <v>4</v>
      </c>
      <c r="B644" s="356"/>
      <c r="D644" s="55" t="s">
        <v>36</v>
      </c>
      <c r="E644" s="56"/>
      <c r="F644" s="271"/>
      <c r="G644" s="271"/>
      <c r="H644" s="271"/>
      <c r="I644" s="271"/>
      <c r="J644" s="271"/>
      <c r="K644" s="46"/>
      <c r="L644" s="46"/>
      <c r="M644" s="46"/>
      <c r="N644" s="46"/>
      <c r="O644" s="46"/>
      <c r="P644" s="46"/>
      <c r="Q644" s="46"/>
      <c r="R644" s="271"/>
      <c r="S644" s="46"/>
      <c r="T644" s="46"/>
      <c r="U644" s="271"/>
      <c r="V644" s="93">
        <f t="shared" si="31"/>
        <v>0</v>
      </c>
    </row>
    <row r="645" spans="1:22" ht="12.75">
      <c r="A645" s="116">
        <v>4</v>
      </c>
      <c r="B645" s="356"/>
      <c r="C645" s="57"/>
      <c r="D645" s="58"/>
      <c r="E645" s="59"/>
      <c r="F645" s="275"/>
      <c r="G645" s="275"/>
      <c r="H645" s="275"/>
      <c r="I645" s="275"/>
      <c r="J645" s="275"/>
      <c r="K645" s="48"/>
      <c r="L645" s="48"/>
      <c r="M645" s="48"/>
      <c r="N645" s="48"/>
      <c r="O645" s="48"/>
      <c r="P645" s="48"/>
      <c r="Q645" s="48"/>
      <c r="R645" s="275"/>
      <c r="S645" s="48"/>
      <c r="T645" s="48"/>
      <c r="U645" s="275"/>
      <c r="V645" s="97"/>
    </row>
    <row r="646" spans="1:22" ht="12.75">
      <c r="A646" s="116">
        <v>4</v>
      </c>
      <c r="B646" s="356"/>
      <c r="C646" s="103" t="s">
        <v>39</v>
      </c>
      <c r="D646" s="54" t="s">
        <v>33</v>
      </c>
      <c r="E646" s="50"/>
      <c r="F646" s="274"/>
      <c r="G646" s="274"/>
      <c r="H646" s="274"/>
      <c r="I646" s="274"/>
      <c r="J646" s="274"/>
      <c r="K646" s="47"/>
      <c r="L646" s="47"/>
      <c r="M646" s="233"/>
      <c r="N646" s="47"/>
      <c r="O646" s="47"/>
      <c r="P646" s="47"/>
      <c r="Q646" s="47"/>
      <c r="R646" s="274"/>
      <c r="S646" s="47"/>
      <c r="T646" s="47"/>
      <c r="U646" s="274"/>
      <c r="V646" s="93">
        <f>F646*$F$2+G646*$G$2+H646*$H$2+I646*$I$2+J646*$J$2+K646*$K$2+L646*$L$2+M646*$M$2+N646*$N$2+O646*$O$2+P646*$P$2+Q646*$Q$2+R646*$R$2+S646*$S$2+U646*$U$2+T646*$T$150</f>
        <v>0</v>
      </c>
    </row>
    <row r="647" spans="1:22" ht="12.75">
      <c r="A647" s="116">
        <v>4</v>
      </c>
      <c r="B647" s="356"/>
      <c r="C647" s="104"/>
      <c r="D647" s="55" t="s">
        <v>34</v>
      </c>
      <c r="E647" s="339">
        <v>209</v>
      </c>
      <c r="F647" s="271"/>
      <c r="G647" s="271"/>
      <c r="H647" s="271"/>
      <c r="I647" s="271"/>
      <c r="J647" s="271"/>
      <c r="K647" s="46"/>
      <c r="L647" s="46"/>
      <c r="M647" s="233"/>
      <c r="N647" s="46"/>
      <c r="O647" s="46"/>
      <c r="P647" s="46"/>
      <c r="Q647" s="46"/>
      <c r="R647" s="271">
        <v>1</v>
      </c>
      <c r="S647" s="46"/>
      <c r="T647" s="46">
        <v>1</v>
      </c>
      <c r="U647" s="271"/>
      <c r="V647" s="93">
        <f>F647*$F$2+G647*$G$2+H647*$H$2+I647*$I$2+J647*$J$2+K647*$K$2+L647*$L$2+M647*$M$2+N647*$N$2+O647*$O$2+P647*$P$2+Q647*$Q$2+R647*$R$2+S647*$S$2+U647*$U$2+T647*$T$150</f>
        <v>215</v>
      </c>
    </row>
    <row r="648" spans="1:22" ht="12.75">
      <c r="A648" s="116">
        <v>4</v>
      </c>
      <c r="B648" s="356"/>
      <c r="C648" s="105"/>
      <c r="D648" s="54" t="s">
        <v>35</v>
      </c>
      <c r="E648" s="50">
        <v>50</v>
      </c>
      <c r="F648" s="274"/>
      <c r="G648" s="274"/>
      <c r="H648" s="274"/>
      <c r="I648" s="274"/>
      <c r="J648" s="274"/>
      <c r="K648" s="47"/>
      <c r="L648" s="47"/>
      <c r="M648" s="233"/>
      <c r="N648" s="47"/>
      <c r="O648" s="47"/>
      <c r="P648" s="47">
        <v>1</v>
      </c>
      <c r="Q648" s="47"/>
      <c r="R648" s="274"/>
      <c r="S648" s="47"/>
      <c r="T648" s="47"/>
      <c r="U648" s="274"/>
      <c r="V648" s="93">
        <f>F648*$F$2+G648*$G$2+H648*$H$2+I648*$I$2+J648*$J$2+K648*$K$2+L648*$L$2+M648*$M$2+N648*$N$2+O648*$O$2+P648*$P$2+Q648*$Q$2+R648*$R$2+S648*$S$2+U648*$U$2+T648*$T$150</f>
        <v>50</v>
      </c>
    </row>
    <row r="649" spans="1:22" ht="12.75">
      <c r="A649" s="116">
        <v>4</v>
      </c>
      <c r="B649" s="356"/>
      <c r="C649" s="53">
        <f>E646+E647+E648+E649</f>
        <v>259</v>
      </c>
      <c r="D649" s="55" t="s">
        <v>36</v>
      </c>
      <c r="E649" s="56"/>
      <c r="F649" s="271"/>
      <c r="G649" s="271"/>
      <c r="H649" s="271"/>
      <c r="I649" s="271"/>
      <c r="J649" s="271"/>
      <c r="K649" s="46"/>
      <c r="L649" s="46"/>
      <c r="M649" s="233"/>
      <c r="N649" s="46"/>
      <c r="O649" s="46"/>
      <c r="P649" s="46"/>
      <c r="Q649" s="46"/>
      <c r="R649" s="271"/>
      <c r="S649" s="46"/>
      <c r="T649" s="46"/>
      <c r="U649" s="271"/>
      <c r="V649" s="93">
        <f>F649*$F$2+G649*$G$2+H649*$H$2+I649*$I$2+J649*$J$2+K649*$K$2+L649*$L$2+M649*$M$2+N649*$N$2+O649*$O$2+P649*$P$2+Q649*$Q$2+R649*$R$2+S649*$S$2+U649*$U$2+T649*$T$150</f>
        <v>0</v>
      </c>
    </row>
    <row r="650" spans="1:22" ht="12.75">
      <c r="A650" s="116">
        <v>4</v>
      </c>
      <c r="B650" s="356"/>
      <c r="C650" s="57"/>
      <c r="D650" s="58"/>
      <c r="E650" s="59"/>
      <c r="F650" s="275"/>
      <c r="G650" s="275"/>
      <c r="H650" s="275"/>
      <c r="I650" s="275"/>
      <c r="J650" s="275"/>
      <c r="K650" s="48"/>
      <c r="L650" s="48"/>
      <c r="M650" s="48"/>
      <c r="N650" s="48"/>
      <c r="O650" s="48"/>
      <c r="P650" s="48"/>
      <c r="Q650" s="48"/>
      <c r="R650" s="275"/>
      <c r="S650" s="48"/>
      <c r="T650" s="48"/>
      <c r="U650" s="275"/>
      <c r="V650" s="97"/>
    </row>
    <row r="651" spans="1:22" ht="12.75">
      <c r="A651" s="116">
        <v>4</v>
      </c>
      <c r="B651" s="356"/>
      <c r="C651" s="106" t="s">
        <v>40</v>
      </c>
      <c r="D651" s="54" t="s">
        <v>33</v>
      </c>
      <c r="E651" s="50">
        <v>200</v>
      </c>
      <c r="F651" s="274"/>
      <c r="G651" s="274"/>
      <c r="H651" s="274"/>
      <c r="I651" s="274"/>
      <c r="J651" s="274"/>
      <c r="K651" s="47"/>
      <c r="L651" s="47"/>
      <c r="M651" s="233"/>
      <c r="N651" s="47"/>
      <c r="O651" s="47"/>
      <c r="P651" s="47"/>
      <c r="Q651" s="47"/>
      <c r="R651" s="274"/>
      <c r="S651" s="47"/>
      <c r="T651" s="47">
        <v>1</v>
      </c>
      <c r="U651" s="274"/>
      <c r="V651" s="93">
        <f t="shared" ref="V651:V658" si="32">F651*$F$2+G651*$G$2+H651*$H$2+I651*$I$2+J651*$J$2+K651*$K$2+L651*$L$2+M651*$M$2+N651*$N$2+O651*$O$2+P651*$P$2+Q651*$Q$2+R651*$R$2+S651*$S$2+U651*$U$2+T651*$T$150</f>
        <v>150</v>
      </c>
    </row>
    <row r="652" spans="1:22" ht="12.75">
      <c r="A652" s="116">
        <v>4</v>
      </c>
      <c r="B652" s="356"/>
      <c r="C652" s="107"/>
      <c r="D652" s="55" t="s">
        <v>34</v>
      </c>
      <c r="E652" s="339"/>
      <c r="F652" s="271"/>
      <c r="G652" s="271"/>
      <c r="H652" s="271"/>
      <c r="I652" s="271"/>
      <c r="J652" s="271"/>
      <c r="K652" s="46"/>
      <c r="L652" s="46"/>
      <c r="M652" s="233"/>
      <c r="N652" s="46"/>
      <c r="O652" s="46"/>
      <c r="P652" s="46"/>
      <c r="Q652" s="46"/>
      <c r="R652" s="271"/>
      <c r="S652" s="46"/>
      <c r="T652" s="46"/>
      <c r="U652" s="271"/>
      <c r="V652" s="93">
        <f t="shared" si="32"/>
        <v>0</v>
      </c>
    </row>
    <row r="653" spans="1:22" ht="12.75">
      <c r="A653" s="116">
        <v>4</v>
      </c>
      <c r="B653" s="356"/>
      <c r="C653" s="107"/>
      <c r="D653" s="54" t="s">
        <v>35</v>
      </c>
      <c r="E653" s="50">
        <v>70</v>
      </c>
      <c r="F653" s="274"/>
      <c r="G653" s="274"/>
      <c r="H653" s="274"/>
      <c r="I653" s="274"/>
      <c r="J653" s="274"/>
      <c r="K653" s="47"/>
      <c r="L653" s="47"/>
      <c r="M653" s="233"/>
      <c r="N653" s="47"/>
      <c r="O653" s="47"/>
      <c r="P653" s="47"/>
      <c r="Q653" s="47"/>
      <c r="R653" s="274"/>
      <c r="S653" s="47"/>
      <c r="T653" s="47"/>
      <c r="U653" s="274">
        <v>1</v>
      </c>
      <c r="V653" s="93">
        <f t="shared" si="32"/>
        <v>65</v>
      </c>
    </row>
    <row r="654" spans="1:22" ht="12.75">
      <c r="A654" s="116">
        <v>4</v>
      </c>
      <c r="B654" s="356"/>
      <c r="C654" s="101">
        <f>E651+E652+E653+E654+E655+E656+E657+E658</f>
        <v>270</v>
      </c>
      <c r="D654" s="55" t="s">
        <v>36</v>
      </c>
      <c r="E654" s="56"/>
      <c r="F654" s="271"/>
      <c r="G654" s="271"/>
      <c r="H654" s="271"/>
      <c r="I654" s="271"/>
      <c r="J654" s="271"/>
      <c r="K654" s="46"/>
      <c r="L654" s="46"/>
      <c r="M654" s="233"/>
      <c r="N654" s="46"/>
      <c r="O654" s="46"/>
      <c r="P654" s="46"/>
      <c r="Q654" s="46"/>
      <c r="R654" s="271"/>
      <c r="S654" s="46"/>
      <c r="T654" s="46"/>
      <c r="U654" s="271"/>
      <c r="V654" s="93">
        <f t="shared" si="32"/>
        <v>0</v>
      </c>
    </row>
    <row r="655" spans="1:22" ht="12.75" hidden="1">
      <c r="A655" s="116">
        <v>4</v>
      </c>
      <c r="B655" s="356"/>
      <c r="C655" s="108" t="s">
        <v>41</v>
      </c>
      <c r="D655" s="54" t="s">
        <v>33</v>
      </c>
      <c r="E655" s="50"/>
      <c r="F655" s="274"/>
      <c r="G655" s="274"/>
      <c r="H655" s="274"/>
      <c r="I655" s="274"/>
      <c r="J655" s="274"/>
      <c r="K655" s="47"/>
      <c r="L655" s="47"/>
      <c r="M655" s="47"/>
      <c r="N655" s="47"/>
      <c r="O655" s="47"/>
      <c r="P655" s="47"/>
      <c r="Q655" s="47"/>
      <c r="R655" s="274"/>
      <c r="S655" s="47"/>
      <c r="T655" s="47"/>
      <c r="U655" s="274"/>
      <c r="V655" s="93">
        <f t="shared" si="32"/>
        <v>0</v>
      </c>
    </row>
    <row r="656" spans="1:22" ht="12.75" hidden="1">
      <c r="A656" s="116">
        <v>4</v>
      </c>
      <c r="B656" s="356"/>
      <c r="C656" s="109"/>
      <c r="D656" s="55" t="s">
        <v>34</v>
      </c>
      <c r="E656" s="56"/>
      <c r="F656" s="271"/>
      <c r="G656" s="271"/>
      <c r="H656" s="271"/>
      <c r="I656" s="271"/>
      <c r="J656" s="271"/>
      <c r="K656" s="46"/>
      <c r="L656" s="46"/>
      <c r="M656" s="46"/>
      <c r="N656" s="46"/>
      <c r="O656" s="46"/>
      <c r="P656" s="46"/>
      <c r="Q656" s="46"/>
      <c r="R656" s="271"/>
      <c r="S656" s="46"/>
      <c r="T656" s="46"/>
      <c r="U656" s="271"/>
      <c r="V656" s="93">
        <f t="shared" si="32"/>
        <v>0</v>
      </c>
    </row>
    <row r="657" spans="1:26" ht="12.75" hidden="1">
      <c r="A657" s="116">
        <v>4</v>
      </c>
      <c r="B657" s="356"/>
      <c r="C657" s="110"/>
      <c r="D657" s="54" t="s">
        <v>35</v>
      </c>
      <c r="E657" s="50"/>
      <c r="F657" s="274"/>
      <c r="G657" s="274"/>
      <c r="H657" s="274"/>
      <c r="I657" s="274"/>
      <c r="J657" s="274"/>
      <c r="K657" s="47"/>
      <c r="L657" s="47"/>
      <c r="M657" s="47"/>
      <c r="N657" s="47"/>
      <c r="O657" s="47"/>
      <c r="P657" s="47"/>
      <c r="Q657" s="47"/>
      <c r="R657" s="274"/>
      <c r="S657" s="47"/>
      <c r="T657" s="47"/>
      <c r="U657" s="274"/>
      <c r="V657" s="93">
        <f t="shared" si="32"/>
        <v>0</v>
      </c>
    </row>
    <row r="658" spans="1:26" ht="12.75" hidden="1">
      <c r="A658" s="116">
        <v>4</v>
      </c>
      <c r="B658" s="356"/>
      <c r="D658" s="55" t="s">
        <v>36</v>
      </c>
      <c r="E658" s="56"/>
      <c r="F658" s="271"/>
      <c r="G658" s="271"/>
      <c r="H658" s="271"/>
      <c r="I658" s="271"/>
      <c r="J658" s="271"/>
      <c r="K658" s="46"/>
      <c r="L658" s="46"/>
      <c r="M658" s="46"/>
      <c r="N658" s="46"/>
      <c r="O658" s="46"/>
      <c r="P658" s="46"/>
      <c r="Q658" s="46"/>
      <c r="R658" s="271"/>
      <c r="S658" s="46"/>
      <c r="T658" s="46"/>
      <c r="U658" s="271"/>
      <c r="V658" s="93">
        <f t="shared" si="32"/>
        <v>0</v>
      </c>
    </row>
    <row r="659" spans="1:26" ht="12.75">
      <c r="A659" s="116">
        <v>4</v>
      </c>
      <c r="B659" s="356"/>
      <c r="C659" s="57"/>
      <c r="D659" s="58"/>
      <c r="E659" s="59"/>
      <c r="F659" s="275"/>
      <c r="G659" s="275"/>
      <c r="H659" s="275"/>
      <c r="I659" s="275"/>
      <c r="J659" s="275"/>
      <c r="K659" s="48"/>
      <c r="L659" s="48"/>
      <c r="M659" s="48"/>
      <c r="N659" s="48"/>
      <c r="O659" s="48"/>
      <c r="P659" s="48"/>
      <c r="Q659" s="48"/>
      <c r="R659" s="275"/>
      <c r="S659" s="48"/>
      <c r="T659" s="48"/>
      <c r="U659" s="275"/>
      <c r="V659" s="97"/>
    </row>
    <row r="660" spans="1:26" ht="12.75">
      <c r="A660" s="116">
        <v>4</v>
      </c>
      <c r="B660" s="356"/>
      <c r="C660" s="103" t="s">
        <v>42</v>
      </c>
      <c r="D660" s="54" t="s">
        <v>33</v>
      </c>
      <c r="E660" s="50"/>
      <c r="F660" s="274"/>
      <c r="G660" s="274"/>
      <c r="H660" s="274"/>
      <c r="I660" s="274"/>
      <c r="J660" s="274"/>
      <c r="K660" s="47"/>
      <c r="L660" s="47"/>
      <c r="M660" s="233"/>
      <c r="N660" s="47"/>
      <c r="O660" s="47"/>
      <c r="P660" s="47"/>
      <c r="Q660" s="47"/>
      <c r="R660" s="274"/>
      <c r="S660" s="47"/>
      <c r="T660" s="47"/>
      <c r="U660" s="274"/>
      <c r="V660" s="93">
        <f>F660*$F$2+G660*$G$2+H660*$H$2+I660*$I$2+J660*$J$2+K660*$K$2+L660*$L$2+M660*$M$2+N660*$N$2+O660*$O$2+P660*$P$2+Q660*$Q$2+R660*$R$2+S660*$S$2+U660*$U$2+T660*$T$150</f>
        <v>0</v>
      </c>
    </row>
    <row r="661" spans="1:26" ht="12.75">
      <c r="A661" s="116">
        <v>4</v>
      </c>
      <c r="B661" s="356"/>
      <c r="C661" s="104"/>
      <c r="D661" s="55" t="s">
        <v>34</v>
      </c>
      <c r="E661" s="56"/>
      <c r="F661" s="271"/>
      <c r="G661" s="271"/>
      <c r="H661" s="271"/>
      <c r="I661" s="271"/>
      <c r="J661" s="271"/>
      <c r="K661" s="46"/>
      <c r="L661" s="46"/>
      <c r="M661" s="233"/>
      <c r="N661" s="46"/>
      <c r="O661" s="46"/>
      <c r="P661" s="46"/>
      <c r="Q661" s="46"/>
      <c r="R661" s="271"/>
      <c r="S661" s="46"/>
      <c r="T661" s="46"/>
      <c r="U661" s="271"/>
      <c r="V661" s="93">
        <f>F661*$F$2+G661*$G$2+H661*$H$2+I661*$I$2+J661*$J$2+K661*$K$2+L661*$L$2+M661*$M$2+N661*$N$2+O661*$O$2+P661*$P$2+Q661*$Q$2+R661*$R$2+S661*$S$2+U661*$U$2+T661*$T$150</f>
        <v>0</v>
      </c>
    </row>
    <row r="662" spans="1:26" ht="12.75">
      <c r="A662" s="116">
        <v>4</v>
      </c>
      <c r="B662" s="356"/>
      <c r="C662" s="105"/>
      <c r="D662" s="54" t="s">
        <v>35</v>
      </c>
      <c r="E662" s="50">
        <v>50</v>
      </c>
      <c r="F662" s="47"/>
      <c r="G662" s="47"/>
      <c r="H662" s="47"/>
      <c r="I662" s="47"/>
      <c r="J662" s="47"/>
      <c r="K662" s="47"/>
      <c r="L662" s="47"/>
      <c r="M662" s="233"/>
      <c r="N662" s="47"/>
      <c r="O662" s="47"/>
      <c r="P662" s="47">
        <v>1</v>
      </c>
      <c r="Q662" s="47"/>
      <c r="R662" s="274"/>
      <c r="S662" s="47"/>
      <c r="T662" s="47"/>
      <c r="U662" s="274"/>
      <c r="V662" s="93">
        <f>F662*$F$2+G662*$G$2+H662*$H$2+I662*$I$2+J662*$J$2+K662*$K$2+L662*$L$2+M662*$M$2+N662*$N$2+O662*$O$2+P662*$P$2+Q662*$Q$2+R662*$R$2+S662*$S$2+U662*$U$2+T662*$T$150</f>
        <v>50</v>
      </c>
    </row>
    <row r="663" spans="1:26" ht="12.75">
      <c r="A663" s="116">
        <v>4</v>
      </c>
      <c r="B663" s="356"/>
      <c r="C663" s="53">
        <f>E660+E661+E662+E663</f>
        <v>50</v>
      </c>
      <c r="D663" s="55" t="s">
        <v>36</v>
      </c>
      <c r="E663" s="56"/>
      <c r="F663" s="46"/>
      <c r="G663" s="46"/>
      <c r="H663" s="46"/>
      <c r="I663" s="46"/>
      <c r="J663" s="46"/>
      <c r="K663" s="46"/>
      <c r="L663" s="46"/>
      <c r="M663" s="233"/>
      <c r="N663" s="46"/>
      <c r="O663" s="46"/>
      <c r="P663" s="46"/>
      <c r="Q663" s="46"/>
      <c r="R663" s="271"/>
      <c r="S663" s="46"/>
      <c r="T663" s="46"/>
      <c r="U663" s="271"/>
      <c r="V663" s="93">
        <f>F663*$F$2+G663*$G$2+H663*$H$2+I663*$I$2+J663*$J$2+K663*$K$2+L663*$L$2+M663*$M$2+N663*$N$2+O663*$O$2+P663*$P$2+Q663*$Q$2+R663*$R$2+S663*$S$2+U663*$U$2+T663*$T$150</f>
        <v>0</v>
      </c>
    </row>
    <row r="664" spans="1:26">
      <c r="A664" s="116">
        <v>4</v>
      </c>
      <c r="B664" s="259"/>
      <c r="C664" s="63"/>
      <c r="D664" s="64"/>
      <c r="E664" s="65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98"/>
    </row>
    <row r="665" spans="1:26">
      <c r="A665" s="116">
        <v>4</v>
      </c>
      <c r="B665" s="258"/>
      <c r="C665" s="112"/>
      <c r="D665" s="68"/>
      <c r="E665" s="69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100"/>
    </row>
    <row r="666" spans="1:26">
      <c r="A666" s="116">
        <v>4</v>
      </c>
      <c r="B666" s="258"/>
      <c r="C666" s="112"/>
      <c r="D666" s="67"/>
      <c r="E666" s="69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100"/>
    </row>
    <row r="667" spans="1:26" ht="12.75">
      <c r="A667" s="116">
        <v>4</v>
      </c>
      <c r="B667" s="362"/>
      <c r="C667" s="359" t="s">
        <v>14</v>
      </c>
      <c r="D667" s="359" t="s">
        <v>15</v>
      </c>
      <c r="E667" s="361" t="s">
        <v>16</v>
      </c>
      <c r="F667" s="265" t="s">
        <v>17</v>
      </c>
      <c r="G667" s="265" t="s">
        <v>18</v>
      </c>
      <c r="H667" s="265" t="s">
        <v>19</v>
      </c>
      <c r="I667" s="265" t="s">
        <v>20</v>
      </c>
      <c r="J667" s="265" t="s">
        <v>21</v>
      </c>
      <c r="K667" s="265" t="s">
        <v>22</v>
      </c>
      <c r="L667" s="265" t="s">
        <v>23</v>
      </c>
      <c r="M667" s="265" t="s">
        <v>24</v>
      </c>
      <c r="N667" s="265" t="s">
        <v>25</v>
      </c>
      <c r="O667" s="265" t="s">
        <v>26</v>
      </c>
      <c r="P667" s="265" t="s">
        <v>27</v>
      </c>
      <c r="Q667" s="265" t="s">
        <v>28</v>
      </c>
      <c r="R667" s="265" t="s">
        <v>29</v>
      </c>
      <c r="S667" s="265" t="s">
        <v>30</v>
      </c>
      <c r="T667" s="265" t="s">
        <v>171</v>
      </c>
      <c r="U667" s="265" t="s">
        <v>31</v>
      </c>
      <c r="V667" s="266"/>
    </row>
    <row r="668" spans="1:26" ht="13.5" thickBot="1">
      <c r="A668" s="116">
        <v>4</v>
      </c>
      <c r="B668" s="362"/>
      <c r="C668" s="359"/>
      <c r="D668" s="359"/>
      <c r="E668" s="361"/>
      <c r="F668" s="265">
        <v>36</v>
      </c>
      <c r="G668" s="265">
        <v>20</v>
      </c>
      <c r="H668" s="265">
        <v>20</v>
      </c>
      <c r="I668" s="265">
        <v>50</v>
      </c>
      <c r="J668" s="265">
        <v>50</v>
      </c>
      <c r="K668" s="265">
        <v>50</v>
      </c>
      <c r="L668" s="265">
        <v>50</v>
      </c>
      <c r="M668" s="265">
        <v>36</v>
      </c>
      <c r="N668" s="265">
        <v>50</v>
      </c>
      <c r="O668" s="265">
        <v>50</v>
      </c>
      <c r="P668" s="265">
        <v>50</v>
      </c>
      <c r="Q668" s="265">
        <v>50</v>
      </c>
      <c r="R668" s="265">
        <v>65</v>
      </c>
      <c r="S668" s="265">
        <v>26</v>
      </c>
      <c r="T668" s="265">
        <v>150</v>
      </c>
      <c r="U668" s="265">
        <v>65</v>
      </c>
      <c r="V668" s="266">
        <f>SUM(F668:U668)</f>
        <v>818</v>
      </c>
    </row>
    <row r="669" spans="1:26" ht="15">
      <c r="A669" s="116">
        <v>4</v>
      </c>
      <c r="B669" s="363">
        <f>'2-ΠΡΟΓΡΑΜΜΑ'!C2+24</f>
        <v>42635</v>
      </c>
      <c r="C669" s="103" t="s">
        <v>32</v>
      </c>
      <c r="D669" s="52" t="s">
        <v>33</v>
      </c>
      <c r="E669" s="50"/>
      <c r="F669" s="47"/>
      <c r="G669" s="47"/>
      <c r="H669" s="47"/>
      <c r="I669" s="47"/>
      <c r="J669" s="47"/>
      <c r="K669" s="47"/>
      <c r="L669" s="47"/>
      <c r="M669" s="233"/>
      <c r="N669" s="47"/>
      <c r="O669" s="47"/>
      <c r="P669" s="47"/>
      <c r="Q669" s="47"/>
      <c r="R669" s="274"/>
      <c r="S669" s="47"/>
      <c r="T669" s="47"/>
      <c r="U669" s="274"/>
      <c r="V669" s="93">
        <f>F669*$F$2+G669*$G$2+H669*$H$2+I669*$I$2+J669*$J$2+K669*$K$2+L669*$L$2+M669*$M$2+N669*$N$2+O669*$O$2+P669*$P$2+Q669*$Q$2+R669*$R$2+S669*$S$2+U669*$U$2+T669*$T$150</f>
        <v>0</v>
      </c>
      <c r="Y669" s="159" t="s">
        <v>32</v>
      </c>
      <c r="Z669" s="160" t="str">
        <f>IF(F670=1,"Γ1,","")&amp;""&amp;IF(G670=1,"Γ2,","")&amp;""&amp;IF(H670=1,"Γ3,","")&amp;""&amp;IF(I670=1,"Γ4,","")&amp;""&amp;IF(J670=1,"Γ5,","")&amp;""&amp;IF(K670=1,"Γ6,","")&amp;""&amp;IF(L670=1,"Γ7,","")&amp;""&amp;IF(M670=1,"B1,","")&amp;""&amp;IF(N670=1,"B2,","")&amp;""&amp;IF(O670=1,"B3,","")&amp;""&amp;IF(P670=1,"B4,","")&amp;""&amp;IF(Q670=1,"ΦΧ,","")&amp;""&amp;IF(R670=1,"ΚΑΜ,","")&amp;""&amp;IF(S670=1,"ΣΧ,","")&amp;""&amp;IF(T670=1,"Κ28,","")&amp;""&amp;IF(U670=1,"ΣΕΥΠ,","")</f>
        <v/>
      </c>
    </row>
    <row r="670" spans="1:26" ht="15">
      <c r="A670" s="116">
        <v>4</v>
      </c>
      <c r="B670" s="364"/>
      <c r="C670" s="104"/>
      <c r="D670" s="62" t="s">
        <v>34</v>
      </c>
      <c r="E670" s="339"/>
      <c r="F670" s="271"/>
      <c r="G670" s="271"/>
      <c r="H670" s="271"/>
      <c r="I670" s="271"/>
      <c r="J670" s="271"/>
      <c r="K670" s="46"/>
      <c r="L670" s="46"/>
      <c r="M670" s="233"/>
      <c r="N670" s="46"/>
      <c r="O670" s="46"/>
      <c r="P670" s="46"/>
      <c r="Q670" s="46"/>
      <c r="R670" s="271"/>
      <c r="S670" s="46"/>
      <c r="T670" s="46"/>
      <c r="U670" s="271"/>
      <c r="V670" s="93">
        <f>F670*$F$2+G670*$G$2+H670*$H$2+I670*$I$2+J670*$J$2+K670*$K$2+L670*$L$2+M670*$M$2+N670*$N$2+O670*$O$2+P670*$P$2+Q670*$Q$2+R670*$R$2+S670*$S$2+U670*$U$2+T670*$T$150</f>
        <v>0</v>
      </c>
      <c r="Y670" s="161" t="s">
        <v>37</v>
      </c>
      <c r="Z670" s="162" t="str">
        <f>IF(F675=1,"Γ1,","")&amp;""&amp;IF(G675=1,"Γ2,","")&amp;""&amp;IF(H675=1,"Γ3,","")&amp;""&amp;IF(I675=1,"Γ4,","")&amp;""&amp;IF(J675=1,"Γ5,","")&amp;""&amp;IF(K675=1,"Γ6,","")&amp;""&amp;IF(L675=1,"Γ7,","")&amp;""&amp;IF(M675=1,"B1,","")&amp;""&amp;IF(N675=1,"B2,","")&amp;""&amp;IF(O675=1,"B3,","")&amp;""&amp;IF(P675=1,"B4,","")&amp;""&amp;IF(Q675=1,"ΦΧ,","")&amp;""&amp;IF(R675=1,"ΚΑΜ,","")&amp;""&amp;IF(S675=1,"ΣΧ,","")&amp;""&amp;IF(T675=1,"Κ28,","")&amp;""&amp;IF(U675=1,"ΣΕΥΠ,","")</f>
        <v/>
      </c>
    </row>
    <row r="671" spans="1:26" ht="15">
      <c r="A671" s="116">
        <v>4</v>
      </c>
      <c r="B671" s="364"/>
      <c r="C671" s="105"/>
      <c r="D671" s="52" t="s">
        <v>35</v>
      </c>
      <c r="E671" s="50"/>
      <c r="F671" s="274"/>
      <c r="G671" s="274"/>
      <c r="H671" s="274"/>
      <c r="I671" s="274"/>
      <c r="J671" s="274"/>
      <c r="K671" s="47"/>
      <c r="L671" s="47"/>
      <c r="M671" s="233"/>
      <c r="N671" s="47"/>
      <c r="O671" s="47"/>
      <c r="P671" s="47"/>
      <c r="Q671" s="47"/>
      <c r="R671" s="274"/>
      <c r="S671" s="47"/>
      <c r="T671" s="47"/>
      <c r="U671" s="274"/>
      <c r="V671" s="93">
        <f>F671*$F$2+G671*$G$2+H671*$H$2+I671*$I$2+J671*$J$2+K671*$K$2+L671*$L$2+M671*$M$2+N671*$N$2+O671*$O$2+P671*$P$2+Q671*$Q$2+R671*$R$2+S671*$S$2+U671*$U$2+T671*$T$150</f>
        <v>0</v>
      </c>
      <c r="Y671" s="161" t="s">
        <v>39</v>
      </c>
      <c r="Z671" s="162" t="str">
        <f>IF(F684=1,"Γ1,","")&amp;""&amp;IF(G684=1,"Γ2,","")&amp;""&amp;IF(H684=1,"Γ3,","")&amp;""&amp;IF(I684=1,"Γ4,","")&amp;""&amp;IF(J684=1,"Γ5,","")&amp;""&amp;IF(K684=1,"Γ6,","")&amp;""&amp;IF(L684=1,"Γ7,","")&amp;""&amp;IF(M684=1,"B1,","")&amp;""&amp;IF(N684=1,"B2,","")&amp;""&amp;IF(O684=1,"B3,","")&amp;""&amp;IF(P684=1,"B4,","")&amp;""&amp;IF(Q684=1,"ΦΧ,","")&amp;""&amp;IF(R684=1,"ΚΑΜ,","")&amp;""&amp;IF(S684=1,"ΣΧ,","")&amp;""&amp;IF(T684=1,"Κ28,","")&amp;""&amp;IF(U684=1,"ΣΕΥΠ,","")</f>
        <v>Γ4,Γ5,Γ6,Γ7,ΚΑΜ,ΣΕΥΠ,</v>
      </c>
    </row>
    <row r="672" spans="1:26" ht="15">
      <c r="A672" s="116">
        <v>4</v>
      </c>
      <c r="B672" s="364"/>
      <c r="C672" s="53">
        <f>E669+E670+E671+E672</f>
        <v>0</v>
      </c>
      <c r="D672" s="62" t="s">
        <v>36</v>
      </c>
      <c r="E672" s="56"/>
      <c r="F672" s="271"/>
      <c r="G672" s="271"/>
      <c r="H672" s="271"/>
      <c r="I672" s="271"/>
      <c r="J672" s="271"/>
      <c r="K672" s="46"/>
      <c r="L672" s="46"/>
      <c r="M672" s="233"/>
      <c r="N672" s="46"/>
      <c r="O672" s="46"/>
      <c r="P672" s="46"/>
      <c r="Q672" s="46"/>
      <c r="R672" s="271"/>
      <c r="S672" s="46"/>
      <c r="T672" s="46"/>
      <c r="U672" s="271"/>
      <c r="V672" s="93">
        <f>F672*$F$2+G672*$G$2+H672*$H$2+I672*$I$2+J672*$J$2+K672*$K$2+L672*$L$2+M672*$M$2+N672*$N$2+O672*$O$2+P672*$P$2+Q672*$Q$2+R672*$R$2+S672*$S$2+U672*$U$2+T672*$T$150</f>
        <v>0</v>
      </c>
      <c r="Y672" s="161" t="s">
        <v>40</v>
      </c>
      <c r="Z672" s="162" t="str">
        <f>IF(F689=1,"Γ1,","")&amp;""&amp;IF(G689=1,"Γ2,","")&amp;""&amp;IF(H689=1,"Γ3,","")&amp;""&amp;IF(I689=1,"Γ4,","")&amp;""&amp;IF(J689=1,"Γ5,","")&amp;""&amp;IF(K689=1,"Γ6,","")&amp;""&amp;IF(L689=1,"Γ7,","")&amp;""&amp;IF(M689=1,"B1,","")&amp;""&amp;IF(N689=1,"B2,","")&amp;""&amp;IF(O689=1,"B3,","")&amp;""&amp;IF(P689=1,"B4,","")&amp;""&amp;IF(Q689=1,"ΦΧ,","")&amp;""&amp;IF(R689=1,"ΚΑΜ,","")&amp;""&amp;IF(S689=1,"ΣΧ,","")&amp;""&amp;IF(T689=1,"Κ28,","")&amp;""&amp;IF(U689=1,"ΣΕΥΠ,","")</f>
        <v>B4,</v>
      </c>
    </row>
    <row r="673" spans="1:26" ht="15.75" thickBot="1">
      <c r="A673" s="116">
        <v>4</v>
      </c>
      <c r="B673" s="364"/>
      <c r="C673" s="57"/>
      <c r="D673" s="58"/>
      <c r="E673" s="59"/>
      <c r="F673" s="275"/>
      <c r="G673" s="275"/>
      <c r="H673" s="275"/>
      <c r="I673" s="275"/>
      <c r="J673" s="275"/>
      <c r="K673" s="48"/>
      <c r="L673" s="48"/>
      <c r="M673" s="48"/>
      <c r="N673" s="48"/>
      <c r="O673" s="48"/>
      <c r="P673" s="48"/>
      <c r="Q673" s="48"/>
      <c r="R673" s="275"/>
      <c r="S673" s="48"/>
      <c r="T673" s="48"/>
      <c r="U673" s="275"/>
      <c r="V673" s="97"/>
      <c r="Y673" s="163" t="s">
        <v>42</v>
      </c>
      <c r="Z673" s="164" t="str">
        <f>IF(F698=1,"Γ1,","")&amp;""&amp;IF(G698=1,"Γ2,","")&amp;""&amp;IF(H698=1,"Γ3,","")&amp;""&amp;IF(I698=1,"Γ4,","")&amp;""&amp;IF(J698=1,"Γ5,","")&amp;""&amp;IF(K698=1,"Γ6,","")&amp;""&amp;IF(L698=1,"Γ7,","")&amp;""&amp;IF(M698=1,"B1,","")&amp;""&amp;IF(N698=1,"B2,","")&amp;""&amp;IF(O698=1,"B3,","")&amp;""&amp;IF(P698=1,"B4,","")&amp;""&amp;IF(Q698=1,"ΦΧ,","")&amp;""&amp;IF(R698=1,"ΚΑΜ,","")&amp;""&amp;IF(S698=1,"ΣΧ,","")&amp;""&amp;IF(T698=1,"Κ28,","")&amp;""&amp;IF(U698=1,"ΣΕΥΠ,","")</f>
        <v/>
      </c>
    </row>
    <row r="674" spans="1:26" ht="12.75">
      <c r="A674" s="116">
        <v>4</v>
      </c>
      <c r="B674" s="364"/>
      <c r="C674" s="106" t="s">
        <v>37</v>
      </c>
      <c r="D674" s="54" t="s">
        <v>33</v>
      </c>
      <c r="E674" s="50"/>
      <c r="F674" s="274"/>
      <c r="G674" s="274"/>
      <c r="H674" s="274"/>
      <c r="I674" s="274"/>
      <c r="J674" s="274"/>
      <c r="K674" s="47"/>
      <c r="L674" s="47"/>
      <c r="M674" s="233"/>
      <c r="N674" s="47"/>
      <c r="O674" s="47"/>
      <c r="P674" s="47"/>
      <c r="Q674" s="47"/>
      <c r="R674" s="274"/>
      <c r="S674" s="47"/>
      <c r="T674" s="47"/>
      <c r="U674" s="274"/>
      <c r="V674" s="93">
        <f t="shared" ref="V674:V681" si="33">F674*$F$2+G674*$G$2+H674*$H$2+I674*$I$2+J674*$J$2+K674*$K$2+L674*$L$2+M674*$M$2+N674*$N$2+O674*$O$2+P674*$P$2+Q674*$Q$2+R674*$R$2+S674*$S$2+U674*$U$2+T674*$T$150</f>
        <v>0</v>
      </c>
    </row>
    <row r="675" spans="1:26" ht="12.75">
      <c r="A675" s="116">
        <v>4</v>
      </c>
      <c r="B675" s="364"/>
      <c r="C675" s="107"/>
      <c r="D675" s="55" t="s">
        <v>34</v>
      </c>
      <c r="E675" s="339"/>
      <c r="F675" s="271"/>
      <c r="G675" s="271"/>
      <c r="H675" s="271"/>
      <c r="I675" s="271"/>
      <c r="J675" s="271"/>
      <c r="K675" s="46"/>
      <c r="L675" s="46"/>
      <c r="M675" s="233"/>
      <c r="N675" s="46"/>
      <c r="O675" s="46"/>
      <c r="P675" s="46"/>
      <c r="Q675" s="46"/>
      <c r="R675" s="271"/>
      <c r="S675" s="46"/>
      <c r="T675" s="46"/>
      <c r="U675" s="271"/>
      <c r="V675" s="93">
        <f t="shared" si="33"/>
        <v>0</v>
      </c>
    </row>
    <row r="676" spans="1:26" ht="12.75">
      <c r="A676" s="116">
        <v>4</v>
      </c>
      <c r="B676" s="364"/>
      <c r="C676" s="107"/>
      <c r="D676" s="54" t="s">
        <v>35</v>
      </c>
      <c r="E676" s="50">
        <v>150</v>
      </c>
      <c r="F676" s="274"/>
      <c r="G676" s="274"/>
      <c r="H676" s="274"/>
      <c r="I676" s="274"/>
      <c r="J676" s="274"/>
      <c r="K676" s="47"/>
      <c r="L676" s="47"/>
      <c r="M676" s="233"/>
      <c r="N676" s="47">
        <v>1</v>
      </c>
      <c r="O676" s="47">
        <v>1</v>
      </c>
      <c r="P676" s="47">
        <v>1</v>
      </c>
      <c r="Q676" s="47"/>
      <c r="R676" s="274"/>
      <c r="S676" s="47"/>
      <c r="T676" s="47"/>
      <c r="U676" s="274"/>
      <c r="V676" s="93">
        <f t="shared" si="33"/>
        <v>150</v>
      </c>
    </row>
    <row r="677" spans="1:26" ht="12.75">
      <c r="A677" s="116">
        <v>4</v>
      </c>
      <c r="B677" s="364"/>
      <c r="C677" s="101">
        <f>E674+E675+E676+E677+E678+E679+E680+E681</f>
        <v>450</v>
      </c>
      <c r="D677" s="55" t="s">
        <v>36</v>
      </c>
      <c r="E677" s="56">
        <v>300</v>
      </c>
      <c r="F677" s="271"/>
      <c r="G677" s="271"/>
      <c r="H677" s="271"/>
      <c r="I677" s="271">
        <v>1</v>
      </c>
      <c r="J677" s="271">
        <v>1</v>
      </c>
      <c r="K677" s="46">
        <v>1</v>
      </c>
      <c r="L677" s="46">
        <v>1</v>
      </c>
      <c r="M677" s="233"/>
      <c r="N677" s="46"/>
      <c r="O677" s="46"/>
      <c r="P677" s="46"/>
      <c r="Q677" s="46"/>
      <c r="R677" s="271"/>
      <c r="S677" s="46"/>
      <c r="T677" s="46">
        <v>1</v>
      </c>
      <c r="U677" s="271"/>
      <c r="V677" s="93">
        <f t="shared" si="33"/>
        <v>350</v>
      </c>
    </row>
    <row r="678" spans="1:26" ht="12.75" hidden="1">
      <c r="A678" s="116">
        <v>4</v>
      </c>
      <c r="B678" s="364"/>
      <c r="C678" s="108" t="s">
        <v>38</v>
      </c>
      <c r="D678" s="54" t="s">
        <v>33</v>
      </c>
      <c r="E678" s="50"/>
      <c r="F678" s="274"/>
      <c r="G678" s="274"/>
      <c r="H678" s="274"/>
      <c r="I678" s="274"/>
      <c r="J678" s="274"/>
      <c r="K678" s="47"/>
      <c r="L678" s="47"/>
      <c r="M678" s="47"/>
      <c r="N678" s="47"/>
      <c r="O678" s="47"/>
      <c r="P678" s="47"/>
      <c r="Q678" s="47"/>
      <c r="R678" s="274"/>
      <c r="S678" s="47"/>
      <c r="T678" s="47"/>
      <c r="U678" s="274"/>
      <c r="V678" s="93">
        <f t="shared" si="33"/>
        <v>0</v>
      </c>
    </row>
    <row r="679" spans="1:26" ht="12.75" hidden="1">
      <c r="A679" s="116">
        <v>4</v>
      </c>
      <c r="B679" s="364"/>
      <c r="C679" s="109"/>
      <c r="D679" s="55" t="s">
        <v>34</v>
      </c>
      <c r="E679" s="56"/>
      <c r="F679" s="271"/>
      <c r="G679" s="271"/>
      <c r="H679" s="271"/>
      <c r="I679" s="271"/>
      <c r="J679" s="271"/>
      <c r="K679" s="46"/>
      <c r="L679" s="46"/>
      <c r="M679" s="46"/>
      <c r="N679" s="46"/>
      <c r="O679" s="46"/>
      <c r="P679" s="46"/>
      <c r="Q679" s="46"/>
      <c r="R679" s="271"/>
      <c r="S679" s="46"/>
      <c r="T679" s="46"/>
      <c r="U679" s="271"/>
      <c r="V679" s="93">
        <f t="shared" si="33"/>
        <v>0</v>
      </c>
    </row>
    <row r="680" spans="1:26" ht="12.75" hidden="1">
      <c r="A680" s="116">
        <v>4</v>
      </c>
      <c r="B680" s="364"/>
      <c r="C680" s="110"/>
      <c r="D680" s="54" t="s">
        <v>35</v>
      </c>
      <c r="E680" s="50"/>
      <c r="F680" s="274"/>
      <c r="G680" s="274"/>
      <c r="H680" s="274"/>
      <c r="I680" s="274"/>
      <c r="J680" s="274"/>
      <c r="K680" s="47"/>
      <c r="L680" s="47"/>
      <c r="M680" s="47"/>
      <c r="N680" s="47"/>
      <c r="O680" s="47"/>
      <c r="P680" s="47"/>
      <c r="Q680" s="47"/>
      <c r="R680" s="274"/>
      <c r="S680" s="47"/>
      <c r="T680" s="47"/>
      <c r="U680" s="274"/>
      <c r="V680" s="93">
        <f t="shared" si="33"/>
        <v>0</v>
      </c>
    </row>
    <row r="681" spans="1:26" ht="12.75" hidden="1">
      <c r="A681" s="116">
        <v>4</v>
      </c>
      <c r="B681" s="364"/>
      <c r="D681" s="55" t="s">
        <v>36</v>
      </c>
      <c r="E681" s="56"/>
      <c r="F681" s="271"/>
      <c r="G681" s="271"/>
      <c r="H681" s="271"/>
      <c r="I681" s="271"/>
      <c r="J681" s="271"/>
      <c r="K681" s="46"/>
      <c r="L681" s="46"/>
      <c r="M681" s="46"/>
      <c r="N681" s="46"/>
      <c r="O681" s="46"/>
      <c r="P681" s="46"/>
      <c r="Q681" s="46"/>
      <c r="R681" s="271"/>
      <c r="S681" s="46"/>
      <c r="T681" s="46"/>
      <c r="U681" s="271"/>
      <c r="V681" s="93">
        <f t="shared" si="33"/>
        <v>0</v>
      </c>
    </row>
    <row r="682" spans="1:26" ht="12.75">
      <c r="A682" s="116">
        <v>4</v>
      </c>
      <c r="B682" s="364"/>
      <c r="C682" s="57"/>
      <c r="D682" s="58"/>
      <c r="E682" s="59"/>
      <c r="F682" s="275"/>
      <c r="G682" s="275"/>
      <c r="H682" s="275"/>
      <c r="I682" s="275"/>
      <c r="J682" s="275"/>
      <c r="K682" s="48"/>
      <c r="L682" s="48"/>
      <c r="M682" s="48"/>
      <c r="N682" s="48"/>
      <c r="O682" s="48"/>
      <c r="P682" s="48"/>
      <c r="Q682" s="48"/>
      <c r="R682" s="275"/>
      <c r="S682" s="48"/>
      <c r="T682" s="48"/>
      <c r="U682" s="275"/>
      <c r="V682" s="97"/>
    </row>
    <row r="683" spans="1:26" ht="12.75">
      <c r="A683" s="116">
        <v>4</v>
      </c>
      <c r="B683" s="364"/>
      <c r="C683" s="103" t="s">
        <v>39</v>
      </c>
      <c r="D683" s="54" t="s">
        <v>33</v>
      </c>
      <c r="E683" s="50">
        <v>200</v>
      </c>
      <c r="F683" s="274"/>
      <c r="G683" s="274"/>
      <c r="H683" s="274"/>
      <c r="I683" s="274"/>
      <c r="J683" s="274"/>
      <c r="K683" s="47"/>
      <c r="L683" s="47"/>
      <c r="M683" s="233"/>
      <c r="N683" s="47"/>
      <c r="O683" s="47"/>
      <c r="P683" s="47"/>
      <c r="Q683" s="47"/>
      <c r="R683" s="274"/>
      <c r="S683" s="47"/>
      <c r="T683" s="47">
        <v>1</v>
      </c>
      <c r="U683" s="274"/>
      <c r="V683" s="93">
        <f>F683*$F$2+G683*$G$2+H683*$H$2+I683*$I$2+J683*$J$2+K683*$K$2+L683*$L$2+M683*$M$2+N683*$N$2+O683*$O$2+P683*$P$2+Q683*$Q$2+R683*$R$2+S683*$S$2+U683*$U$2+T683*$T$150</f>
        <v>150</v>
      </c>
    </row>
    <row r="684" spans="1:26" ht="12.75">
      <c r="A684" s="116">
        <v>4</v>
      </c>
      <c r="B684" s="364"/>
      <c r="C684" s="104"/>
      <c r="D684" s="55" t="s">
        <v>34</v>
      </c>
      <c r="E684" s="339">
        <v>304</v>
      </c>
      <c r="F684" s="271"/>
      <c r="G684" s="271"/>
      <c r="H684" s="271"/>
      <c r="I684" s="271">
        <v>1</v>
      </c>
      <c r="J684" s="271">
        <v>1</v>
      </c>
      <c r="K684" s="46">
        <v>1</v>
      </c>
      <c r="L684" s="46">
        <v>1</v>
      </c>
      <c r="M684" s="233"/>
      <c r="N684" s="46"/>
      <c r="O684" s="46"/>
      <c r="P684" s="46"/>
      <c r="Q684" s="46"/>
      <c r="R684" s="271">
        <v>1</v>
      </c>
      <c r="S684" s="46"/>
      <c r="T684" s="46"/>
      <c r="U684" s="271">
        <v>1</v>
      </c>
      <c r="V684" s="93">
        <f>F684*$F$2+G684*$G$2+H684*$H$2+I684*$I$2+J684*$J$2+K684*$K$2+L684*$L$2+M684*$M$2+N684*$N$2+O684*$O$2+P684*$P$2+Q684*$Q$2+R684*$R$2+S684*$S$2+U684*$U$2+T684*$T$150</f>
        <v>330</v>
      </c>
    </row>
    <row r="685" spans="1:26" ht="12.75">
      <c r="A685" s="116">
        <v>4</v>
      </c>
      <c r="B685" s="364"/>
      <c r="C685" s="105"/>
      <c r="D685" s="54" t="s">
        <v>35</v>
      </c>
      <c r="E685" s="50">
        <v>50</v>
      </c>
      <c r="F685" s="274"/>
      <c r="G685" s="274"/>
      <c r="H685" s="274"/>
      <c r="I685" s="274"/>
      <c r="J685" s="274"/>
      <c r="K685" s="47"/>
      <c r="L685" s="47"/>
      <c r="M685" s="233"/>
      <c r="N685" s="47"/>
      <c r="O685" s="47"/>
      <c r="P685" s="47">
        <v>1</v>
      </c>
      <c r="Q685" s="47"/>
      <c r="R685" s="274"/>
      <c r="S685" s="47"/>
      <c r="T685" s="47"/>
      <c r="U685" s="274"/>
      <c r="V685" s="93">
        <f>F685*$F$2+G685*$G$2+H685*$H$2+I685*$I$2+J685*$J$2+K685*$K$2+L685*$L$2+M685*$M$2+N685*$N$2+O685*$O$2+P685*$P$2+Q685*$Q$2+R685*$R$2+S685*$S$2+U685*$U$2+T685*$T$150</f>
        <v>50</v>
      </c>
    </row>
    <row r="686" spans="1:26" ht="12.75">
      <c r="A686" s="116">
        <v>4</v>
      </c>
      <c r="B686" s="364"/>
      <c r="C686" s="53">
        <f>E683+E684+E685+E686</f>
        <v>554</v>
      </c>
      <c r="D686" s="55" t="s">
        <v>36</v>
      </c>
      <c r="E686" s="56"/>
      <c r="F686" s="271"/>
      <c r="G686" s="271"/>
      <c r="H686" s="271"/>
      <c r="I686" s="271"/>
      <c r="J686" s="271"/>
      <c r="K686" s="46"/>
      <c r="L686" s="46"/>
      <c r="M686" s="233"/>
      <c r="N686" s="46"/>
      <c r="O686" s="46"/>
      <c r="P686" s="46"/>
      <c r="Q686" s="46"/>
      <c r="R686" s="271"/>
      <c r="S686" s="46"/>
      <c r="T686" s="46"/>
      <c r="U686" s="271"/>
      <c r="V686" s="93">
        <f>F686*$F$2+G686*$G$2+H686*$H$2+I686*$I$2+J686*$J$2+K686*$K$2+L686*$L$2+M686*$M$2+N686*$N$2+O686*$O$2+P686*$P$2+Q686*$Q$2+R686*$R$2+S686*$S$2+U686*$U$2+T686*$T$150</f>
        <v>0</v>
      </c>
    </row>
    <row r="687" spans="1:26" ht="12.75">
      <c r="A687" s="116">
        <v>4</v>
      </c>
      <c r="B687" s="364"/>
      <c r="C687" s="57"/>
      <c r="D687" s="58"/>
      <c r="E687" s="59"/>
      <c r="F687" s="275"/>
      <c r="G687" s="275"/>
      <c r="H687" s="275"/>
      <c r="I687" s="275"/>
      <c r="J687" s="275"/>
      <c r="K687" s="48"/>
      <c r="L687" s="48"/>
      <c r="M687" s="48"/>
      <c r="N687" s="48"/>
      <c r="O687" s="48"/>
      <c r="P687" s="48"/>
      <c r="Q687" s="48"/>
      <c r="R687" s="275"/>
      <c r="S687" s="48"/>
      <c r="T687" s="48"/>
      <c r="U687" s="275"/>
      <c r="V687" s="97"/>
    </row>
    <row r="688" spans="1:26" ht="12.75">
      <c r="A688" s="116">
        <v>4</v>
      </c>
      <c r="B688" s="364"/>
      <c r="C688" s="106" t="s">
        <v>40</v>
      </c>
      <c r="D688" s="54" t="s">
        <v>33</v>
      </c>
      <c r="E688" s="50">
        <v>200</v>
      </c>
      <c r="F688" s="274"/>
      <c r="G688" s="274"/>
      <c r="H688" s="274"/>
      <c r="I688" s="274"/>
      <c r="J688" s="274"/>
      <c r="K688" s="47"/>
      <c r="L688" s="47"/>
      <c r="M688" s="233"/>
      <c r="N688" s="47"/>
      <c r="O688" s="47"/>
      <c r="P688" s="47"/>
      <c r="Q688" s="47"/>
      <c r="R688" s="274"/>
      <c r="S688" s="47"/>
      <c r="T688" s="47">
        <v>1</v>
      </c>
      <c r="U688" s="274"/>
      <c r="V688" s="93">
        <f t="shared" ref="V688:V695" si="34">F688*$F$2+G688*$G$2+H688*$H$2+I688*$I$2+J688*$J$2+K688*$K$2+L688*$L$2+M688*$M$2+N688*$N$2+O688*$O$2+P688*$P$2+Q688*$Q$2+R688*$R$2+S688*$S$2+U688*$U$2+T688*$T$150</f>
        <v>150</v>
      </c>
    </row>
    <row r="689" spans="1:22" ht="12.75">
      <c r="A689" s="116">
        <v>4</v>
      </c>
      <c r="B689" s="364"/>
      <c r="C689" s="107"/>
      <c r="D689" s="55" t="s">
        <v>34</v>
      </c>
      <c r="E689" s="339">
        <v>3</v>
      </c>
      <c r="F689" s="271"/>
      <c r="G689" s="271"/>
      <c r="H689" s="271"/>
      <c r="I689" s="271"/>
      <c r="J689" s="271"/>
      <c r="K689" s="46"/>
      <c r="L689" s="46"/>
      <c r="M689" s="233"/>
      <c r="N689" s="46"/>
      <c r="O689" s="46"/>
      <c r="P689" s="46">
        <v>1</v>
      </c>
      <c r="Q689" s="46"/>
      <c r="R689" s="271"/>
      <c r="S689" s="46"/>
      <c r="T689" s="46"/>
      <c r="U689" s="271"/>
      <c r="V689" s="93">
        <f t="shared" si="34"/>
        <v>50</v>
      </c>
    </row>
    <row r="690" spans="1:22" ht="12.75">
      <c r="A690" s="116">
        <v>4</v>
      </c>
      <c r="B690" s="364"/>
      <c r="C690" s="107"/>
      <c r="D690" s="54" t="s">
        <v>35</v>
      </c>
      <c r="E690" s="50"/>
      <c r="F690" s="274"/>
      <c r="G690" s="274"/>
      <c r="H690" s="274"/>
      <c r="I690" s="274"/>
      <c r="J690" s="274"/>
      <c r="K690" s="47"/>
      <c r="L690" s="47"/>
      <c r="M690" s="233"/>
      <c r="N690" s="47"/>
      <c r="O690" s="47"/>
      <c r="P690" s="47"/>
      <c r="Q690" s="47"/>
      <c r="R690" s="274"/>
      <c r="S690" s="47"/>
      <c r="T690" s="47"/>
      <c r="U690" s="274"/>
      <c r="V690" s="93">
        <f t="shared" si="34"/>
        <v>0</v>
      </c>
    </row>
    <row r="691" spans="1:22" ht="12.75">
      <c r="A691" s="116">
        <v>4</v>
      </c>
      <c r="B691" s="364"/>
      <c r="C691" s="101">
        <f>E688+E689+E690+E691+E692+E693+E694+E695</f>
        <v>203</v>
      </c>
      <c r="D691" s="55" t="s">
        <v>36</v>
      </c>
      <c r="E691" s="56"/>
      <c r="F691" s="271"/>
      <c r="G691" s="271"/>
      <c r="H691" s="271"/>
      <c r="I691" s="271"/>
      <c r="J691" s="271"/>
      <c r="K691" s="46"/>
      <c r="L691" s="46"/>
      <c r="M691" s="233"/>
      <c r="N691" s="46"/>
      <c r="O691" s="46"/>
      <c r="P691" s="46"/>
      <c r="Q691" s="46"/>
      <c r="R691" s="271"/>
      <c r="S691" s="46"/>
      <c r="T691" s="46"/>
      <c r="U691" s="271"/>
      <c r="V691" s="93">
        <f t="shared" si="34"/>
        <v>0</v>
      </c>
    </row>
    <row r="692" spans="1:22" ht="12.75" hidden="1">
      <c r="A692" s="116">
        <v>4</v>
      </c>
      <c r="B692" s="364"/>
      <c r="C692" s="108" t="s">
        <v>41</v>
      </c>
      <c r="D692" s="54" t="s">
        <v>33</v>
      </c>
      <c r="E692" s="50"/>
      <c r="F692" s="274"/>
      <c r="G692" s="274"/>
      <c r="H692" s="274"/>
      <c r="I692" s="274"/>
      <c r="J692" s="274"/>
      <c r="K692" s="47"/>
      <c r="L692" s="47"/>
      <c r="M692" s="47"/>
      <c r="N692" s="47"/>
      <c r="O692" s="47"/>
      <c r="P692" s="47"/>
      <c r="Q692" s="47"/>
      <c r="R692" s="274"/>
      <c r="S692" s="47"/>
      <c r="T692" s="47"/>
      <c r="U692" s="274"/>
      <c r="V692" s="93">
        <f t="shared" si="34"/>
        <v>0</v>
      </c>
    </row>
    <row r="693" spans="1:22" ht="12.75" hidden="1">
      <c r="A693" s="116">
        <v>4</v>
      </c>
      <c r="B693" s="364"/>
      <c r="C693" s="109"/>
      <c r="D693" s="55" t="s">
        <v>34</v>
      </c>
      <c r="E693" s="56"/>
      <c r="F693" s="271"/>
      <c r="G693" s="271"/>
      <c r="H693" s="271"/>
      <c r="I693" s="271"/>
      <c r="J693" s="271"/>
      <c r="K693" s="46"/>
      <c r="L693" s="46"/>
      <c r="M693" s="46"/>
      <c r="N693" s="46"/>
      <c r="O693" s="46"/>
      <c r="P693" s="46"/>
      <c r="Q693" s="46"/>
      <c r="R693" s="271"/>
      <c r="S693" s="46"/>
      <c r="T693" s="46"/>
      <c r="U693" s="271"/>
      <c r="V693" s="93">
        <f t="shared" si="34"/>
        <v>0</v>
      </c>
    </row>
    <row r="694" spans="1:22" ht="12.75" hidden="1">
      <c r="A694" s="116">
        <v>4</v>
      </c>
      <c r="B694" s="364"/>
      <c r="C694" s="110"/>
      <c r="D694" s="54" t="s">
        <v>35</v>
      </c>
      <c r="E694" s="50"/>
      <c r="F694" s="274"/>
      <c r="G694" s="274"/>
      <c r="H694" s="274"/>
      <c r="I694" s="274"/>
      <c r="J694" s="274"/>
      <c r="K694" s="47"/>
      <c r="L694" s="47"/>
      <c r="M694" s="47"/>
      <c r="N694" s="47"/>
      <c r="O694" s="47"/>
      <c r="P694" s="47"/>
      <c r="Q694" s="47"/>
      <c r="R694" s="274"/>
      <c r="S694" s="47"/>
      <c r="T694" s="47"/>
      <c r="U694" s="274"/>
      <c r="V694" s="93">
        <f t="shared" si="34"/>
        <v>0</v>
      </c>
    </row>
    <row r="695" spans="1:22" ht="11.25" hidden="1" customHeight="1">
      <c r="A695" s="116">
        <v>4</v>
      </c>
      <c r="B695" s="364"/>
      <c r="D695" s="55" t="s">
        <v>36</v>
      </c>
      <c r="E695" s="56"/>
      <c r="F695" s="271"/>
      <c r="G695" s="271"/>
      <c r="H695" s="271"/>
      <c r="I695" s="271"/>
      <c r="J695" s="271"/>
      <c r="K695" s="46"/>
      <c r="L695" s="46"/>
      <c r="M695" s="46"/>
      <c r="N695" s="46"/>
      <c r="O695" s="46"/>
      <c r="P695" s="46"/>
      <c r="Q695" s="46"/>
      <c r="R695" s="271"/>
      <c r="S695" s="46"/>
      <c r="T695" s="46"/>
      <c r="U695" s="271"/>
      <c r="V695" s="93">
        <f t="shared" si="34"/>
        <v>0</v>
      </c>
    </row>
    <row r="696" spans="1:22" ht="12.75">
      <c r="A696" s="116">
        <v>4</v>
      </c>
      <c r="B696" s="364"/>
      <c r="C696" s="57"/>
      <c r="D696" s="58"/>
      <c r="E696" s="59"/>
      <c r="F696" s="275"/>
      <c r="G696" s="275"/>
      <c r="H696" s="275"/>
      <c r="I696" s="275"/>
      <c r="J696" s="275"/>
      <c r="K696" s="48"/>
      <c r="L696" s="48"/>
      <c r="M696" s="48"/>
      <c r="N696" s="48"/>
      <c r="O696" s="48"/>
      <c r="P696" s="48"/>
      <c r="Q696" s="48"/>
      <c r="R696" s="275"/>
      <c r="S696" s="48"/>
      <c r="T696" s="48"/>
      <c r="U696" s="275"/>
      <c r="V696" s="97"/>
    </row>
    <row r="697" spans="1:22" ht="12.75">
      <c r="A697" s="116">
        <v>4</v>
      </c>
      <c r="B697" s="364"/>
      <c r="C697" s="103" t="s">
        <v>42</v>
      </c>
      <c r="D697" s="54" t="s">
        <v>33</v>
      </c>
      <c r="E697" s="50"/>
      <c r="F697" s="274"/>
      <c r="G697" s="274"/>
      <c r="H697" s="274"/>
      <c r="I697" s="274"/>
      <c r="J697" s="274"/>
      <c r="K697" s="47"/>
      <c r="L697" s="47"/>
      <c r="M697" s="233"/>
      <c r="N697" s="47"/>
      <c r="O697" s="47"/>
      <c r="P697" s="47"/>
      <c r="Q697" s="47"/>
      <c r="R697" s="274"/>
      <c r="S697" s="47"/>
      <c r="T697" s="47"/>
      <c r="U697" s="274"/>
      <c r="V697" s="93">
        <f>F697*$F$2+G697*$G$2+H697*$H$2+I697*$I$2+J697*$J$2+K697*$K$2+L697*$L$2+M697*$M$2+N697*$N$2+O697*$O$2+P697*$P$2+Q697*$Q$2+R697*$R$2+S697*$S$2+U697*$U$2+T697*$T$150</f>
        <v>0</v>
      </c>
    </row>
    <row r="698" spans="1:22" ht="12.75">
      <c r="A698" s="116">
        <v>4</v>
      </c>
      <c r="B698" s="364"/>
      <c r="C698" s="104"/>
      <c r="D698" s="55" t="s">
        <v>34</v>
      </c>
      <c r="E698" s="339"/>
      <c r="F698" s="271"/>
      <c r="G698" s="271"/>
      <c r="H698" s="271"/>
      <c r="I698" s="271"/>
      <c r="J698" s="271"/>
      <c r="K698" s="46"/>
      <c r="L698" s="46"/>
      <c r="M698" s="233"/>
      <c r="N698" s="46"/>
      <c r="O698" s="46"/>
      <c r="P698" s="46"/>
      <c r="Q698" s="46"/>
      <c r="R698" s="271"/>
      <c r="S698" s="46"/>
      <c r="T698" s="46"/>
      <c r="U698" s="271"/>
      <c r="V698" s="93">
        <f>F698*$F$2+G698*$G$2+H698*$H$2+I698*$I$2+J698*$J$2+K698*$K$2+L698*$L$2+M698*$M$2+N698*$N$2+O698*$O$2+P698*$P$2+Q698*$Q$2+R698*$R$2+S698*$S$2+U698*$U$2+T698*$T$150</f>
        <v>0</v>
      </c>
    </row>
    <row r="699" spans="1:22" ht="12.75">
      <c r="A699" s="116">
        <v>4</v>
      </c>
      <c r="B699" s="364"/>
      <c r="C699" s="105"/>
      <c r="D699" s="54" t="s">
        <v>35</v>
      </c>
      <c r="E699" s="50"/>
      <c r="F699" s="47"/>
      <c r="G699" s="47"/>
      <c r="H699" s="47"/>
      <c r="I699" s="47"/>
      <c r="J699" s="47"/>
      <c r="K699" s="47"/>
      <c r="L699" s="47"/>
      <c r="M699" s="233"/>
      <c r="N699" s="47"/>
      <c r="O699" s="47"/>
      <c r="P699" s="47"/>
      <c r="Q699" s="47"/>
      <c r="R699" s="274"/>
      <c r="S699" s="47"/>
      <c r="T699" s="47"/>
      <c r="U699" s="274"/>
      <c r="V699" s="93">
        <f>F699*$F$2+G699*$G$2+H699*$H$2+I699*$I$2+J699*$J$2+K699*$K$2+L699*$L$2+M699*$M$2+N699*$N$2+O699*$O$2+P699*$P$2+Q699*$Q$2+R699*$R$2+S699*$S$2+U699*$U$2+T699*$T$150</f>
        <v>0</v>
      </c>
    </row>
    <row r="700" spans="1:22" ht="12.75">
      <c r="A700" s="116">
        <v>4</v>
      </c>
      <c r="B700" s="364"/>
      <c r="C700" s="53">
        <f>E697+E698+E699+E700</f>
        <v>0</v>
      </c>
      <c r="D700" s="55" t="s">
        <v>36</v>
      </c>
      <c r="E700" s="56"/>
      <c r="F700" s="46"/>
      <c r="G700" s="46"/>
      <c r="H700" s="46"/>
      <c r="I700" s="46"/>
      <c r="J700" s="46"/>
      <c r="K700" s="46"/>
      <c r="L700" s="46"/>
      <c r="M700" s="233"/>
      <c r="N700" s="46"/>
      <c r="O700" s="46"/>
      <c r="P700" s="46"/>
      <c r="Q700" s="46"/>
      <c r="R700" s="271"/>
      <c r="S700" s="46"/>
      <c r="T700" s="46"/>
      <c r="U700" s="271"/>
      <c r="V700" s="93">
        <f>F700*$F$2+G700*$G$2+H700*$H$2+I700*$I$2+J700*$J$2+K700*$K$2+L700*$L$2+M700*$M$2+N700*$N$2+O700*$O$2+P700*$P$2+Q700*$Q$2+R700*$R$2+S700*$S$2+U700*$U$2+T700*$T$150</f>
        <v>0</v>
      </c>
    </row>
    <row r="701" spans="1:22">
      <c r="A701" s="116">
        <v>4</v>
      </c>
      <c r="B701" s="262"/>
      <c r="C701" s="57"/>
      <c r="D701" s="58"/>
      <c r="E701" s="59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97"/>
    </row>
    <row r="702" spans="1:22">
      <c r="A702" s="116">
        <v>4</v>
      </c>
      <c r="B702" s="258"/>
      <c r="C702" s="112"/>
      <c r="D702" s="67"/>
      <c r="E702" s="69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100"/>
    </row>
    <row r="703" spans="1:22">
      <c r="A703" s="116">
        <v>4</v>
      </c>
      <c r="B703" s="260"/>
      <c r="C703" s="113"/>
      <c r="D703" s="3"/>
      <c r="E703" s="4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67"/>
      <c r="T703" s="67"/>
      <c r="U703" s="67"/>
      <c r="V703" s="100"/>
    </row>
    <row r="704" spans="1:22" ht="12.75">
      <c r="A704" s="116">
        <v>4</v>
      </c>
      <c r="B704" s="362"/>
      <c r="C704" s="359" t="s">
        <v>14</v>
      </c>
      <c r="D704" s="359" t="s">
        <v>15</v>
      </c>
      <c r="E704" s="361" t="s">
        <v>16</v>
      </c>
      <c r="F704" s="265" t="s">
        <v>17</v>
      </c>
      <c r="G704" s="265" t="s">
        <v>18</v>
      </c>
      <c r="H704" s="265" t="s">
        <v>19</v>
      </c>
      <c r="I704" s="265" t="s">
        <v>20</v>
      </c>
      <c r="J704" s="265" t="s">
        <v>21</v>
      </c>
      <c r="K704" s="265" t="s">
        <v>22</v>
      </c>
      <c r="L704" s="265" t="s">
        <v>23</v>
      </c>
      <c r="M704" s="265" t="s">
        <v>24</v>
      </c>
      <c r="N704" s="265" t="s">
        <v>25</v>
      </c>
      <c r="O704" s="265" t="s">
        <v>26</v>
      </c>
      <c r="P704" s="265" t="s">
        <v>27</v>
      </c>
      <c r="Q704" s="265" t="s">
        <v>28</v>
      </c>
      <c r="R704" s="265" t="s">
        <v>29</v>
      </c>
      <c r="S704" s="265" t="s">
        <v>30</v>
      </c>
      <c r="T704" s="265" t="s">
        <v>171</v>
      </c>
      <c r="U704" s="265" t="s">
        <v>31</v>
      </c>
      <c r="V704" s="266"/>
    </row>
    <row r="705" spans="1:26" ht="13.5" thickBot="1">
      <c r="A705" s="116">
        <v>4</v>
      </c>
      <c r="B705" s="362"/>
      <c r="C705" s="359"/>
      <c r="D705" s="359"/>
      <c r="E705" s="361"/>
      <c r="F705" s="265">
        <v>36</v>
      </c>
      <c r="G705" s="265">
        <v>20</v>
      </c>
      <c r="H705" s="265">
        <v>20</v>
      </c>
      <c r="I705" s="265">
        <v>50</v>
      </c>
      <c r="J705" s="265">
        <v>50</v>
      </c>
      <c r="K705" s="265">
        <v>50</v>
      </c>
      <c r="L705" s="265">
        <v>50</v>
      </c>
      <c r="M705" s="265">
        <v>36</v>
      </c>
      <c r="N705" s="265">
        <v>50</v>
      </c>
      <c r="O705" s="265">
        <v>50</v>
      </c>
      <c r="P705" s="265">
        <v>50</v>
      </c>
      <c r="Q705" s="265">
        <v>50</v>
      </c>
      <c r="R705" s="265">
        <v>65</v>
      </c>
      <c r="S705" s="265">
        <v>26</v>
      </c>
      <c r="T705" s="265">
        <v>150</v>
      </c>
      <c r="U705" s="265">
        <v>65</v>
      </c>
      <c r="V705" s="266">
        <f>SUM(F705:U705)</f>
        <v>818</v>
      </c>
    </row>
    <row r="706" spans="1:26" ht="15">
      <c r="A706" s="116">
        <v>4</v>
      </c>
      <c r="B706" s="363">
        <f>'3-ΑΙΘΟΥΣΕΣ'!$B$3+25</f>
        <v>42636</v>
      </c>
      <c r="C706" s="103" t="s">
        <v>32</v>
      </c>
      <c r="D706" s="54" t="s">
        <v>33</v>
      </c>
      <c r="E706" s="50"/>
      <c r="F706" s="47"/>
      <c r="G706" s="47"/>
      <c r="H706" s="47"/>
      <c r="I706" s="47"/>
      <c r="J706" s="47"/>
      <c r="K706" s="47"/>
      <c r="L706" s="47"/>
      <c r="M706" s="233"/>
      <c r="N706" s="47"/>
      <c r="O706" s="47"/>
      <c r="P706" s="47"/>
      <c r="Q706" s="47"/>
      <c r="R706" s="274"/>
      <c r="S706" s="47"/>
      <c r="T706" s="47"/>
      <c r="U706" s="274"/>
      <c r="V706" s="93">
        <f>F706*$F$2+G706*$G$2+H706*$H$2+I706*$I$2+J706*$J$2+K706*$K$2+L706*$L$2+M706*$M$2+N706*$N$2+O706*$O$2+P706*$P$2+Q706*$Q$2+R706*$R$2+S706*$S$2+U706*$U$2+T706*$T$150</f>
        <v>0</v>
      </c>
      <c r="Y706" s="159" t="s">
        <v>32</v>
      </c>
      <c r="Z706" s="160" t="str">
        <f>IF(F707=1,"Γ1,","")&amp;""&amp;IF(G707=1,"Γ2,","")&amp;""&amp;IF(H707=1,"Γ3,","")&amp;""&amp;IF(I707=1,"Γ4,","")&amp;""&amp;IF(J707=1,"Γ5,","")&amp;""&amp;IF(K707=1,"Γ6,","")&amp;""&amp;IF(L707=1,"Γ7,","")&amp;""&amp;IF(M707=1,"B1,","")&amp;""&amp;IF(N707=1,"B2,","")&amp;""&amp;IF(O707=1,"B3,","")&amp;""&amp;IF(P707=1,"B4,","")&amp;""&amp;IF(Q707=1,"ΦΧ,","")&amp;""&amp;IF(R707=1,"ΚΑΜ,","")&amp;""&amp;IF(S707=1,"ΣΧ,","")&amp;""&amp;IF(T707=1,"Κ28,","")&amp;""&amp;IF(U707=1,"ΣΕΥΠ,","")</f>
        <v/>
      </c>
    </row>
    <row r="707" spans="1:26" ht="15">
      <c r="A707" s="116">
        <v>4</v>
      </c>
      <c r="B707" s="364"/>
      <c r="C707" s="104"/>
      <c r="D707" s="55" t="s">
        <v>34</v>
      </c>
      <c r="E707" s="56"/>
      <c r="F707" s="271"/>
      <c r="G707" s="271"/>
      <c r="H707" s="271"/>
      <c r="I707" s="271"/>
      <c r="J707" s="271"/>
      <c r="K707" s="46"/>
      <c r="L707" s="46"/>
      <c r="M707" s="233"/>
      <c r="N707" s="46"/>
      <c r="O707" s="46"/>
      <c r="P707" s="46"/>
      <c r="Q707" s="46"/>
      <c r="R707" s="271"/>
      <c r="S707" s="46"/>
      <c r="T707" s="46"/>
      <c r="U707" s="271"/>
      <c r="V707" s="93">
        <f>F707*$F$2+G707*$G$2+H707*$H$2+I707*$I$2+J707*$J$2+K707*$K$2+L707*$L$2+M707*$M$2+N707*$N$2+O707*$O$2+P707*$P$2+Q707*$Q$2+R707*$R$2+S707*$S$2+U707*$U$2+T707*$T$150</f>
        <v>0</v>
      </c>
      <c r="Y707" s="161" t="s">
        <v>37</v>
      </c>
      <c r="Z707" s="162" t="str">
        <f>IF(F712=1,"Γ1,","")&amp;""&amp;IF(G712=1,"Γ2,","")&amp;""&amp;IF(H712=1,"Γ3,","")&amp;""&amp;IF(I712=1,"Γ4,","")&amp;""&amp;IF(J712=1,"Γ5,","")&amp;""&amp;IF(K712=1,"Γ6,","")&amp;""&amp;IF(L712=1,"Γ7,","")&amp;""&amp;IF(M712=1,"B1,","")&amp;""&amp;IF(N712=1,"B2,","")&amp;""&amp;IF(O712=1,"B3,","")&amp;""&amp;IF(P712=1,"B4,","")&amp;""&amp;IF(Q712=1,"ΦΧ,","")&amp;""&amp;IF(R712=1,"ΚΑΜ,","")&amp;""&amp;IF(S712=1,"ΣΧ,","")&amp;""&amp;IF(T712=1,"Κ28,","")&amp;""&amp;IF(U712=1,"ΣΕΥΠ,","")</f>
        <v/>
      </c>
    </row>
    <row r="708" spans="1:26" ht="15">
      <c r="A708" s="116">
        <v>4</v>
      </c>
      <c r="B708" s="364"/>
      <c r="C708" s="105"/>
      <c r="D708" s="54" t="s">
        <v>35</v>
      </c>
      <c r="E708" s="50"/>
      <c r="F708" s="274"/>
      <c r="G708" s="274"/>
      <c r="H708" s="274"/>
      <c r="I708" s="274"/>
      <c r="J708" s="274"/>
      <c r="K708" s="47"/>
      <c r="L708" s="47"/>
      <c r="M708" s="233"/>
      <c r="N708" s="47"/>
      <c r="O708" s="47"/>
      <c r="P708" s="47"/>
      <c r="Q708" s="47"/>
      <c r="R708" s="274"/>
      <c r="S708" s="47"/>
      <c r="T708" s="47"/>
      <c r="U708" s="274"/>
      <c r="V708" s="93">
        <f>F708*$F$2+G708*$G$2+H708*$H$2+I708*$I$2+J708*$J$2+K708*$K$2+L708*$L$2+M708*$M$2+N708*$N$2+O708*$O$2+P708*$P$2+Q708*$Q$2+R708*$R$2+S708*$S$2+U708*$U$2+T708*$T$150</f>
        <v>0</v>
      </c>
      <c r="X708" s="32"/>
      <c r="Y708" s="161" t="s">
        <v>39</v>
      </c>
      <c r="Z708" s="162" t="str">
        <f>IF(F721=1,"Γ1,","")&amp;""&amp;IF(G721=1,"Γ2,","")&amp;""&amp;IF(H721=1,"Γ3,","")&amp;""&amp;IF(I721=1,"Γ4,","")&amp;""&amp;IF(J721=1,"Γ5,","")&amp;""&amp;IF(K721=1,"Γ6,","")&amp;""&amp;IF(L721=1,"Γ7,","")&amp;""&amp;IF(M721=1,"B1,","")&amp;""&amp;IF(N721=1,"B2,","")&amp;""&amp;IF(O721=1,"B3,","")&amp;""&amp;IF(P721=1,"B4,","")&amp;""&amp;IF(Q721=1,"ΦΧ,","")&amp;""&amp;IF(R721=1,"ΚΑΜ,","")&amp;""&amp;IF(S721=1,"ΣΧ,","")&amp;""&amp;IF(T721=1,"Κ28,","")&amp;""&amp;IF(U721=1,"ΣΕΥΠ,","")</f>
        <v/>
      </c>
    </row>
    <row r="709" spans="1:26" ht="15">
      <c r="A709" s="116">
        <v>4</v>
      </c>
      <c r="B709" s="364"/>
      <c r="C709" s="53">
        <f>E706+E707+E708+E709</f>
        <v>69</v>
      </c>
      <c r="D709" s="55" t="s">
        <v>36</v>
      </c>
      <c r="E709" s="56">
        <v>69</v>
      </c>
      <c r="F709" s="271"/>
      <c r="G709" s="271"/>
      <c r="H709" s="271"/>
      <c r="I709" s="271"/>
      <c r="J709" s="271"/>
      <c r="K709" s="46"/>
      <c r="L709" s="46"/>
      <c r="M709" s="233"/>
      <c r="N709" s="46"/>
      <c r="O709" s="46"/>
      <c r="P709" s="46"/>
      <c r="Q709" s="46"/>
      <c r="R709" s="271"/>
      <c r="S709" s="46"/>
      <c r="T709" s="46"/>
      <c r="U709" s="271">
        <v>1</v>
      </c>
      <c r="V709" s="93">
        <f>F709*$F$2+G709*$G$2+H709*$H$2+I709*$I$2+J709*$J$2+K709*$K$2+L709*$L$2+M709*$M$2+N709*$N$2+O709*$O$2+P709*$P$2+Q709*$Q$2+R709*$R$2+S709*$S$2+U709*$U$2+T709*$T$150</f>
        <v>65</v>
      </c>
      <c r="Y709" s="161" t="s">
        <v>40</v>
      </c>
      <c r="Z709" s="162" t="str">
        <f>IF(F726=1,"Γ1,","")&amp;""&amp;IF(G726=1,"Γ2,","")&amp;""&amp;IF(H726=1,"Γ3,","")&amp;""&amp;IF(I726=1,"Γ4,","")&amp;""&amp;IF(J726=1,"Γ5,","")&amp;""&amp;IF(K726=1,"Γ6,","")&amp;""&amp;IF(L726=1,"Γ7,","")&amp;""&amp;IF(M726=1,"B1,","")&amp;""&amp;IF(N726=1,"B2,","")&amp;""&amp;IF(O726=1,"B3,","")&amp;""&amp;IF(P726=1,"B4,","")&amp;""&amp;IF(Q726=1,"ΦΧ,","")&amp;""&amp;IF(R726=1,"ΚΑΜ,","")&amp;""&amp;IF(S726=1,"ΣΧ,","")&amp;""&amp;IF(T726=1,"Κ28,","")&amp;""&amp;IF(U726=1,"ΣΕΥΠ,","")</f>
        <v/>
      </c>
    </row>
    <row r="710" spans="1:26" ht="15.75" thickBot="1">
      <c r="A710" s="116">
        <v>4</v>
      </c>
      <c r="B710" s="364"/>
      <c r="C710" s="57"/>
      <c r="D710" s="58"/>
      <c r="E710" s="59"/>
      <c r="F710" s="275"/>
      <c r="G710" s="275"/>
      <c r="H710" s="275"/>
      <c r="I710" s="275"/>
      <c r="J710" s="275"/>
      <c r="K710" s="48"/>
      <c r="L710" s="48"/>
      <c r="M710" s="48"/>
      <c r="N710" s="48"/>
      <c r="O710" s="48"/>
      <c r="P710" s="48"/>
      <c r="Q710" s="48"/>
      <c r="R710" s="275"/>
      <c r="S710" s="48"/>
      <c r="T710" s="48"/>
      <c r="U710" s="275"/>
      <c r="V710" s="97"/>
      <c r="Y710" s="163" t="s">
        <v>42</v>
      </c>
      <c r="Z710" s="164" t="str">
        <f>IF(F735=1,"Γ1,","")&amp;""&amp;IF(G735=1,"Γ2,","")&amp;""&amp;IF(H735=1,"Γ3,","")&amp;""&amp;IF(I735=1,"Γ4,","")&amp;""&amp;IF(J735=1,"Γ5,","")&amp;""&amp;IF(K735=1,"Γ6,","")&amp;""&amp;IF(L735=1,"Γ7,","")&amp;""&amp;IF(M735=1,"B1,","")&amp;""&amp;IF(N735=1,"B2,","")&amp;""&amp;IF(O735=1,"B3,","")&amp;""&amp;IF(P735=1,"B4,","")&amp;""&amp;IF(Q735=1,"ΦΧ,","")&amp;""&amp;IF(R735=1,"ΚΑΜ,","")&amp;""&amp;IF(S735=1,"ΣΧ,","")&amp;""&amp;IF(T735=1,"Κ28,","")&amp;""&amp;IF(U735=1,"ΣΕΥΠ,","")</f>
        <v/>
      </c>
    </row>
    <row r="711" spans="1:26" ht="12.75">
      <c r="A711" s="116">
        <v>4</v>
      </c>
      <c r="B711" s="364"/>
      <c r="C711" s="106" t="s">
        <v>37</v>
      </c>
      <c r="D711" s="54" t="s">
        <v>33</v>
      </c>
      <c r="E711" s="50">
        <v>200</v>
      </c>
      <c r="F711" s="274"/>
      <c r="G711" s="274"/>
      <c r="H711" s="274"/>
      <c r="I711" s="274"/>
      <c r="J711" s="274"/>
      <c r="K711" s="47"/>
      <c r="L711" s="47"/>
      <c r="M711" s="233"/>
      <c r="N711" s="47"/>
      <c r="O711" s="47"/>
      <c r="P711" s="47"/>
      <c r="Q711" s="47"/>
      <c r="R711" s="274"/>
      <c r="S711" s="47"/>
      <c r="T711" s="47">
        <v>1</v>
      </c>
      <c r="U711" s="274"/>
      <c r="V711" s="93">
        <f t="shared" ref="V711:V718" si="35">F711*$F$2+G711*$G$2+H711*$H$2+I711*$I$2+J711*$J$2+K711*$K$2+L711*$L$2+M711*$M$2+N711*$N$2+O711*$O$2+P711*$P$2+Q711*$Q$2+R711*$R$2+S711*$S$2+U711*$U$2+T711*$T$150</f>
        <v>150</v>
      </c>
    </row>
    <row r="712" spans="1:26" ht="12.75">
      <c r="A712" s="116">
        <v>4</v>
      </c>
      <c r="B712" s="364"/>
      <c r="C712" s="107"/>
      <c r="D712" s="55" t="s">
        <v>34</v>
      </c>
      <c r="E712" s="56"/>
      <c r="F712" s="271"/>
      <c r="G712" s="271"/>
      <c r="H712" s="271"/>
      <c r="I712" s="271"/>
      <c r="J712" s="271"/>
      <c r="K712" s="46"/>
      <c r="L712" s="46"/>
      <c r="M712" s="233"/>
      <c r="N712" s="46"/>
      <c r="O712" s="46"/>
      <c r="P712" s="46"/>
      <c r="Q712" s="46"/>
      <c r="R712" s="271"/>
      <c r="S712" s="46"/>
      <c r="T712" s="46"/>
      <c r="U712" s="271"/>
      <c r="V712" s="93">
        <f>F712*$F$2+G712*$G$2+H712*$H$2+I712*$I$2+J712*$J$2+K712*$K$2+L712*$L$2+M712*$M$2+N712*$N$2+O712*$O$2+P712*$P$2+Q712*$Q$2+R712*$R$2+S712*$S$2+U712*$U$2+T712*$T$150</f>
        <v>0</v>
      </c>
    </row>
    <row r="713" spans="1:26" ht="12.75">
      <c r="A713" s="116">
        <v>4</v>
      </c>
      <c r="B713" s="364"/>
      <c r="C713" s="107"/>
      <c r="D713" s="54" t="s">
        <v>35</v>
      </c>
      <c r="E713" s="50">
        <v>50</v>
      </c>
      <c r="F713" s="274"/>
      <c r="G713" s="274"/>
      <c r="H713" s="274"/>
      <c r="I713" s="274"/>
      <c r="J713" s="274"/>
      <c r="K713" s="47"/>
      <c r="L713" s="47"/>
      <c r="M713" s="233"/>
      <c r="N713" s="47"/>
      <c r="O713" s="47">
        <v>1</v>
      </c>
      <c r="P713" s="47"/>
      <c r="Q713" s="47"/>
      <c r="R713" s="274"/>
      <c r="S713" s="47"/>
      <c r="T713" s="47"/>
      <c r="U713" s="274"/>
      <c r="V713" s="93">
        <f t="shared" si="35"/>
        <v>50</v>
      </c>
    </row>
    <row r="714" spans="1:26" ht="12.75">
      <c r="A714" s="116">
        <v>4</v>
      </c>
      <c r="B714" s="364"/>
      <c r="C714" s="101">
        <f>E711+E712+E713+E714+E715+E716+E717+E718</f>
        <v>300</v>
      </c>
      <c r="D714" s="55" t="s">
        <v>36</v>
      </c>
      <c r="E714" s="56">
        <v>50</v>
      </c>
      <c r="F714" s="271"/>
      <c r="G714" s="271"/>
      <c r="H714" s="271"/>
      <c r="I714" s="271"/>
      <c r="J714" s="271"/>
      <c r="K714" s="46"/>
      <c r="L714" s="46"/>
      <c r="M714" s="233"/>
      <c r="N714" s="46"/>
      <c r="O714" s="46"/>
      <c r="P714" s="46">
        <v>1</v>
      </c>
      <c r="Q714" s="46"/>
      <c r="R714" s="271"/>
      <c r="S714" s="46"/>
      <c r="T714" s="46"/>
      <c r="U714" s="271"/>
      <c r="V714" s="93">
        <f t="shared" si="35"/>
        <v>50</v>
      </c>
    </row>
    <row r="715" spans="1:26" ht="12.75" hidden="1">
      <c r="A715" s="116">
        <v>4</v>
      </c>
      <c r="B715" s="364"/>
      <c r="C715" s="108" t="s">
        <v>38</v>
      </c>
      <c r="D715" s="54" t="s">
        <v>33</v>
      </c>
      <c r="E715" s="50"/>
      <c r="F715" s="274"/>
      <c r="G715" s="274"/>
      <c r="H715" s="274"/>
      <c r="I715" s="274"/>
      <c r="J715" s="274"/>
      <c r="K715" s="47"/>
      <c r="L715" s="47"/>
      <c r="M715" s="47"/>
      <c r="N715" s="47"/>
      <c r="O715" s="47"/>
      <c r="P715" s="47"/>
      <c r="Q715" s="47"/>
      <c r="R715" s="274"/>
      <c r="S715" s="47"/>
      <c r="T715" s="47"/>
      <c r="U715" s="274"/>
      <c r="V715" s="93">
        <f t="shared" si="35"/>
        <v>0</v>
      </c>
    </row>
    <row r="716" spans="1:26" ht="12.75" hidden="1">
      <c r="A716" s="116">
        <v>4</v>
      </c>
      <c r="B716" s="364"/>
      <c r="C716" s="109"/>
      <c r="D716" s="55" t="s">
        <v>34</v>
      </c>
      <c r="E716" s="56"/>
      <c r="F716" s="271"/>
      <c r="G716" s="271"/>
      <c r="H716" s="271"/>
      <c r="I716" s="271"/>
      <c r="J716" s="271"/>
      <c r="K716" s="46"/>
      <c r="L716" s="46"/>
      <c r="M716" s="46"/>
      <c r="N716" s="46"/>
      <c r="O716" s="46"/>
      <c r="P716" s="46"/>
      <c r="Q716" s="46"/>
      <c r="R716" s="271"/>
      <c r="S716" s="46"/>
      <c r="T716" s="46"/>
      <c r="U716" s="271"/>
      <c r="V716" s="93">
        <f t="shared" si="35"/>
        <v>0</v>
      </c>
    </row>
    <row r="717" spans="1:26" ht="12.75" hidden="1">
      <c r="A717" s="116">
        <v>4</v>
      </c>
      <c r="B717" s="364"/>
      <c r="C717" s="110"/>
      <c r="D717" s="54" t="s">
        <v>35</v>
      </c>
      <c r="E717" s="50"/>
      <c r="F717" s="274"/>
      <c r="G717" s="274"/>
      <c r="H717" s="274"/>
      <c r="I717" s="274"/>
      <c r="J717" s="274"/>
      <c r="K717" s="47"/>
      <c r="L717" s="47"/>
      <c r="M717" s="47"/>
      <c r="N717" s="47"/>
      <c r="O717" s="47"/>
      <c r="P717" s="47"/>
      <c r="Q717" s="47"/>
      <c r="R717" s="274"/>
      <c r="S717" s="47"/>
      <c r="T717" s="47"/>
      <c r="U717" s="274"/>
      <c r="V717" s="93">
        <f t="shared" si="35"/>
        <v>0</v>
      </c>
    </row>
    <row r="718" spans="1:26" ht="12.75" hidden="1">
      <c r="A718" s="116">
        <v>4</v>
      </c>
      <c r="B718" s="364"/>
      <c r="D718" s="55" t="s">
        <v>36</v>
      </c>
      <c r="E718" s="56"/>
      <c r="F718" s="271"/>
      <c r="G718" s="271"/>
      <c r="H718" s="271"/>
      <c r="I718" s="271"/>
      <c r="J718" s="271"/>
      <c r="K718" s="46"/>
      <c r="L718" s="46"/>
      <c r="M718" s="46"/>
      <c r="N718" s="46"/>
      <c r="O718" s="46"/>
      <c r="P718" s="46"/>
      <c r="Q718" s="46"/>
      <c r="R718" s="271"/>
      <c r="S718" s="46"/>
      <c r="T718" s="46"/>
      <c r="U718" s="271"/>
      <c r="V718" s="93">
        <f t="shared" si="35"/>
        <v>0</v>
      </c>
    </row>
    <row r="719" spans="1:26" ht="12.75">
      <c r="A719" s="116">
        <v>4</v>
      </c>
      <c r="B719" s="364"/>
      <c r="C719" s="57"/>
      <c r="D719" s="58"/>
      <c r="E719" s="59"/>
      <c r="F719" s="275"/>
      <c r="G719" s="275"/>
      <c r="H719" s="275"/>
      <c r="I719" s="275"/>
      <c r="J719" s="275"/>
      <c r="K719" s="48"/>
      <c r="L719" s="48"/>
      <c r="M719" s="48"/>
      <c r="N719" s="48"/>
      <c r="O719" s="48"/>
      <c r="P719" s="48"/>
      <c r="Q719" s="48"/>
      <c r="R719" s="275"/>
      <c r="S719" s="48"/>
      <c r="T719" s="48"/>
      <c r="U719" s="275"/>
      <c r="V719" s="97"/>
    </row>
    <row r="720" spans="1:26" ht="12.75">
      <c r="A720" s="116">
        <v>4</v>
      </c>
      <c r="B720" s="364"/>
      <c r="C720" s="103" t="s">
        <v>39</v>
      </c>
      <c r="D720" s="54" t="s">
        <v>33</v>
      </c>
      <c r="E720" s="50"/>
      <c r="F720" s="274"/>
      <c r="G720" s="274"/>
      <c r="H720" s="274"/>
      <c r="I720" s="274"/>
      <c r="J720" s="274"/>
      <c r="K720" s="47"/>
      <c r="L720" s="47"/>
      <c r="M720" s="233"/>
      <c r="N720" s="47"/>
      <c r="O720" s="47"/>
      <c r="P720" s="47"/>
      <c r="Q720" s="47"/>
      <c r="R720" s="274"/>
      <c r="S720" s="47"/>
      <c r="T720" s="47"/>
      <c r="U720" s="274"/>
      <c r="V720" s="93">
        <f>F720*$F$2+G720*$G$2+H720*$H$2+I720*$I$2+J720*$J$2+K720*$K$2+L720*$L$2+M720*$M$2+N720*$N$2+O720*$O$2+P720*$P$2+Q720*$Q$2+R720*$R$2+S720*$S$2+U720*$U$2+T720*$T$150</f>
        <v>0</v>
      </c>
    </row>
    <row r="721" spans="1:22" ht="12.75">
      <c r="A721" s="116">
        <v>4</v>
      </c>
      <c r="B721" s="364"/>
      <c r="C721" s="104"/>
      <c r="D721" s="55" t="s">
        <v>34</v>
      </c>
      <c r="E721" s="56"/>
      <c r="F721" s="271"/>
      <c r="G721" s="271"/>
      <c r="H721" s="271"/>
      <c r="I721" s="271"/>
      <c r="J721" s="271"/>
      <c r="K721" s="46"/>
      <c r="L721" s="46"/>
      <c r="M721" s="233"/>
      <c r="N721" s="46"/>
      <c r="O721" s="46"/>
      <c r="P721" s="46"/>
      <c r="Q721" s="46"/>
      <c r="R721" s="271"/>
      <c r="S721" s="46"/>
      <c r="T721" s="46"/>
      <c r="U721" s="271"/>
      <c r="V721" s="93">
        <f>F721*$F$2+G721*$G$2+H721*$H$2+I721*$I$2+J721*$J$2+K721*$K$2+L721*$L$2+M721*$M$2+N721*$N$2+O721*$O$2+P721*$P$2+Q721*$Q$2+R721*$R$2+S721*$S$2+U721*$U$2+T721*$T$150</f>
        <v>0</v>
      </c>
    </row>
    <row r="722" spans="1:22" ht="12.75">
      <c r="A722" s="116">
        <v>4</v>
      </c>
      <c r="B722" s="364"/>
      <c r="C722" s="105"/>
      <c r="D722" s="54" t="s">
        <v>35</v>
      </c>
      <c r="E722" s="50">
        <v>50</v>
      </c>
      <c r="F722" s="274"/>
      <c r="G722" s="274"/>
      <c r="H722" s="274"/>
      <c r="I722" s="274"/>
      <c r="J722" s="274"/>
      <c r="K722" s="47"/>
      <c r="L722" s="47"/>
      <c r="M722" s="233"/>
      <c r="N722" s="47"/>
      <c r="O722" s="47"/>
      <c r="P722" s="47">
        <v>1</v>
      </c>
      <c r="Q722" s="47"/>
      <c r="R722" s="274"/>
      <c r="S722" s="47"/>
      <c r="T722" s="47"/>
      <c r="U722" s="274"/>
      <c r="V722" s="93">
        <f>F722*$F$2+G722*$G$2+H722*$H$2+I722*$I$2+J722*$J$2+K722*$K$2+L722*$L$2+M722*$M$2+N722*$N$2+O722*$O$2+P722*$P$2+Q722*$Q$2+R722*$R$2+S722*$S$2+U722*$U$2+T722*$T$150</f>
        <v>50</v>
      </c>
    </row>
    <row r="723" spans="1:22" ht="12.75">
      <c r="A723" s="116">
        <v>4</v>
      </c>
      <c r="B723" s="364"/>
      <c r="C723" s="53">
        <f>E720+E721+E722+E723</f>
        <v>50</v>
      </c>
      <c r="D723" s="55" t="s">
        <v>36</v>
      </c>
      <c r="E723" s="56"/>
      <c r="F723" s="271"/>
      <c r="G723" s="271"/>
      <c r="H723" s="271"/>
      <c r="I723" s="271"/>
      <c r="J723" s="271"/>
      <c r="K723" s="46"/>
      <c r="L723" s="46"/>
      <c r="M723" s="233"/>
      <c r="N723" s="46"/>
      <c r="O723" s="46"/>
      <c r="P723" s="46"/>
      <c r="Q723" s="46"/>
      <c r="R723" s="271"/>
      <c r="S723" s="46"/>
      <c r="T723" s="46"/>
      <c r="U723" s="271"/>
      <c r="V723" s="93">
        <f>F723*$F$2+G723*$G$2+H723*$H$2+I723*$I$2+J723*$J$2+K723*$K$2+L723*$L$2+M723*$M$2+N723*$N$2+O723*$O$2+P723*$P$2+Q723*$Q$2+R723*$R$2+S723*$S$2+U723*$U$2+T723*$T$150</f>
        <v>0</v>
      </c>
    </row>
    <row r="724" spans="1:22" ht="12.75">
      <c r="A724" s="116">
        <v>4</v>
      </c>
      <c r="B724" s="364"/>
      <c r="C724" s="57"/>
      <c r="D724" s="58"/>
      <c r="E724" s="59"/>
      <c r="F724" s="275"/>
      <c r="G724" s="275"/>
      <c r="H724" s="275"/>
      <c r="I724" s="275"/>
      <c r="J724" s="275"/>
      <c r="K724" s="48"/>
      <c r="L724" s="48"/>
      <c r="M724" s="48"/>
      <c r="N724" s="48"/>
      <c r="O724" s="48"/>
      <c r="P724" s="48"/>
      <c r="Q724" s="48"/>
      <c r="R724" s="275"/>
      <c r="S724" s="48"/>
      <c r="T724" s="48"/>
      <c r="U724" s="275"/>
      <c r="V724" s="97"/>
    </row>
    <row r="725" spans="1:22" ht="12.75">
      <c r="A725" s="116">
        <v>4</v>
      </c>
      <c r="B725" s="364"/>
      <c r="C725" s="106" t="s">
        <v>40</v>
      </c>
      <c r="D725" s="54" t="s">
        <v>33</v>
      </c>
      <c r="E725" s="50"/>
      <c r="F725" s="274"/>
      <c r="G725" s="274"/>
      <c r="H725" s="274"/>
      <c r="I725" s="274"/>
      <c r="J725" s="274"/>
      <c r="K725" s="47"/>
      <c r="L725" s="47"/>
      <c r="M725" s="233"/>
      <c r="N725" s="47"/>
      <c r="O725" s="47"/>
      <c r="P725" s="47"/>
      <c r="Q725" s="47"/>
      <c r="R725" s="274"/>
      <c r="S725" s="47"/>
      <c r="T725" s="47"/>
      <c r="U725" s="274"/>
      <c r="V725" s="93">
        <f t="shared" ref="V725:V732" si="36">F725*$F$2+G725*$G$2+H725*$H$2+I725*$I$2+J725*$J$2+K725*$K$2+L725*$L$2+M725*$M$2+N725*$N$2+O725*$O$2+P725*$P$2+Q725*$Q$2+R725*$R$2+S725*$S$2+U725*$U$2+T725*$T$150</f>
        <v>0</v>
      </c>
    </row>
    <row r="726" spans="1:22" ht="12.75">
      <c r="A726" s="116">
        <v>4</v>
      </c>
      <c r="B726" s="364"/>
      <c r="C726" s="107"/>
      <c r="D726" s="55" t="s">
        <v>34</v>
      </c>
      <c r="E726" s="56"/>
      <c r="F726" s="271"/>
      <c r="G726" s="271"/>
      <c r="H726" s="271"/>
      <c r="I726" s="271"/>
      <c r="J726" s="271"/>
      <c r="K726" s="46"/>
      <c r="L726" s="46"/>
      <c r="M726" s="233"/>
      <c r="N726" s="46"/>
      <c r="O726" s="46"/>
      <c r="P726" s="46"/>
      <c r="Q726" s="46"/>
      <c r="R726" s="271"/>
      <c r="S726" s="46"/>
      <c r="T726" s="46"/>
      <c r="U726" s="271"/>
      <c r="V726" s="93">
        <f t="shared" si="36"/>
        <v>0</v>
      </c>
    </row>
    <row r="727" spans="1:22" ht="12.75">
      <c r="A727" s="116">
        <v>4</v>
      </c>
      <c r="B727" s="364"/>
      <c r="C727" s="107"/>
      <c r="D727" s="54" t="s">
        <v>35</v>
      </c>
      <c r="E727" s="50"/>
      <c r="F727" s="274"/>
      <c r="G727" s="274"/>
      <c r="H727" s="274"/>
      <c r="I727" s="274"/>
      <c r="J727" s="274"/>
      <c r="K727" s="47"/>
      <c r="L727" s="47"/>
      <c r="M727" s="233"/>
      <c r="N727" s="47"/>
      <c r="O727" s="47"/>
      <c r="P727" s="47"/>
      <c r="Q727" s="47"/>
      <c r="R727" s="274"/>
      <c r="S727" s="47"/>
      <c r="T727" s="47"/>
      <c r="U727" s="274"/>
      <c r="V727" s="93">
        <f t="shared" si="36"/>
        <v>0</v>
      </c>
    </row>
    <row r="728" spans="1:22" ht="12.75">
      <c r="A728" s="116">
        <v>4</v>
      </c>
      <c r="B728" s="364"/>
      <c r="C728" s="101">
        <f>E725+E726+E727+E728+E729+E730+E731+E732</f>
        <v>0</v>
      </c>
      <c r="D728" s="55" t="s">
        <v>36</v>
      </c>
      <c r="E728" s="56"/>
      <c r="F728" s="271"/>
      <c r="G728" s="271"/>
      <c r="H728" s="271"/>
      <c r="I728" s="271"/>
      <c r="J728" s="271"/>
      <c r="K728" s="46"/>
      <c r="L728" s="46"/>
      <c r="M728" s="233"/>
      <c r="N728" s="46"/>
      <c r="O728" s="46"/>
      <c r="P728" s="46"/>
      <c r="Q728" s="46"/>
      <c r="R728" s="271"/>
      <c r="S728" s="46"/>
      <c r="T728" s="46"/>
      <c r="U728" s="271"/>
      <c r="V728" s="93">
        <f t="shared" si="36"/>
        <v>0</v>
      </c>
    </row>
    <row r="729" spans="1:22" ht="12.75" hidden="1">
      <c r="A729" s="116">
        <v>4</v>
      </c>
      <c r="B729" s="364"/>
      <c r="C729" s="108" t="s">
        <v>41</v>
      </c>
      <c r="D729" s="54" t="s">
        <v>33</v>
      </c>
      <c r="E729" s="50"/>
      <c r="F729" s="274"/>
      <c r="G729" s="274"/>
      <c r="H729" s="274"/>
      <c r="I729" s="274"/>
      <c r="J729" s="274"/>
      <c r="K729" s="47"/>
      <c r="L729" s="47"/>
      <c r="M729" s="47"/>
      <c r="N729" s="47"/>
      <c r="O729" s="47"/>
      <c r="P729" s="47"/>
      <c r="Q729" s="47"/>
      <c r="R729" s="274"/>
      <c r="S729" s="47"/>
      <c r="T729" s="47"/>
      <c r="U729" s="274"/>
      <c r="V729" s="93">
        <f t="shared" si="36"/>
        <v>0</v>
      </c>
    </row>
    <row r="730" spans="1:22" ht="12.75" hidden="1">
      <c r="A730" s="116">
        <v>4</v>
      </c>
      <c r="B730" s="364"/>
      <c r="C730" s="109"/>
      <c r="D730" s="55" t="s">
        <v>34</v>
      </c>
      <c r="E730" s="56"/>
      <c r="F730" s="271"/>
      <c r="G730" s="271"/>
      <c r="H730" s="271"/>
      <c r="I730" s="271"/>
      <c r="J730" s="271"/>
      <c r="K730" s="46"/>
      <c r="L730" s="46"/>
      <c r="M730" s="46"/>
      <c r="N730" s="46"/>
      <c r="O730" s="46"/>
      <c r="P730" s="46"/>
      <c r="Q730" s="46"/>
      <c r="R730" s="271"/>
      <c r="S730" s="46"/>
      <c r="T730" s="46"/>
      <c r="U730" s="271"/>
      <c r="V730" s="93">
        <f t="shared" si="36"/>
        <v>0</v>
      </c>
    </row>
    <row r="731" spans="1:22" ht="12.75" hidden="1">
      <c r="A731" s="116">
        <v>4</v>
      </c>
      <c r="B731" s="364"/>
      <c r="C731" s="110"/>
      <c r="D731" s="54" t="s">
        <v>35</v>
      </c>
      <c r="E731" s="50"/>
      <c r="F731" s="274"/>
      <c r="G731" s="274"/>
      <c r="H731" s="274"/>
      <c r="I731" s="274"/>
      <c r="J731" s="274"/>
      <c r="K731" s="47"/>
      <c r="L731" s="47"/>
      <c r="M731" s="47"/>
      <c r="N731" s="47"/>
      <c r="O731" s="47"/>
      <c r="P731" s="47"/>
      <c r="Q731" s="47"/>
      <c r="R731" s="274"/>
      <c r="S731" s="47"/>
      <c r="T731" s="47"/>
      <c r="U731" s="274"/>
      <c r="V731" s="93">
        <f t="shared" si="36"/>
        <v>0</v>
      </c>
    </row>
    <row r="732" spans="1:22" ht="12.75" hidden="1">
      <c r="A732" s="116">
        <v>4</v>
      </c>
      <c r="B732" s="364"/>
      <c r="D732" s="55" t="s">
        <v>36</v>
      </c>
      <c r="E732" s="56"/>
      <c r="F732" s="271"/>
      <c r="G732" s="271"/>
      <c r="H732" s="271"/>
      <c r="I732" s="271"/>
      <c r="J732" s="271"/>
      <c r="K732" s="46"/>
      <c r="L732" s="46"/>
      <c r="M732" s="46"/>
      <c r="N732" s="46"/>
      <c r="O732" s="46"/>
      <c r="P732" s="46"/>
      <c r="Q732" s="46"/>
      <c r="R732" s="271"/>
      <c r="S732" s="46"/>
      <c r="T732" s="46"/>
      <c r="U732" s="271"/>
      <c r="V732" s="93">
        <f t="shared" si="36"/>
        <v>0</v>
      </c>
    </row>
    <row r="733" spans="1:22" ht="12.75">
      <c r="A733" s="116">
        <v>4</v>
      </c>
      <c r="B733" s="364"/>
      <c r="C733" s="57"/>
      <c r="D733" s="58"/>
      <c r="E733" s="59"/>
      <c r="F733" s="275"/>
      <c r="G733" s="275"/>
      <c r="H733" s="275"/>
      <c r="I733" s="275"/>
      <c r="J733" s="275"/>
      <c r="K733" s="48"/>
      <c r="L733" s="48"/>
      <c r="M733" s="48"/>
      <c r="N733" s="48"/>
      <c r="O733" s="48"/>
      <c r="P733" s="48"/>
      <c r="Q733" s="48"/>
      <c r="R733" s="275"/>
      <c r="S733" s="48"/>
      <c r="T733" s="48"/>
      <c r="U733" s="275"/>
      <c r="V733" s="97"/>
    </row>
    <row r="734" spans="1:22" ht="12.75">
      <c r="A734" s="116">
        <v>4</v>
      </c>
      <c r="B734" s="364"/>
      <c r="C734" s="103" t="s">
        <v>42</v>
      </c>
      <c r="D734" s="54" t="s">
        <v>33</v>
      </c>
      <c r="E734" s="50"/>
      <c r="F734" s="274"/>
      <c r="G734" s="274"/>
      <c r="H734" s="274"/>
      <c r="I734" s="274"/>
      <c r="J734" s="274"/>
      <c r="K734" s="47"/>
      <c r="L734" s="47"/>
      <c r="M734" s="233"/>
      <c r="N734" s="47"/>
      <c r="O734" s="47"/>
      <c r="P734" s="47"/>
      <c r="Q734" s="47"/>
      <c r="R734" s="274"/>
      <c r="S734" s="47"/>
      <c r="T734" s="47"/>
      <c r="U734" s="274"/>
      <c r="V734" s="93">
        <f>F734*$F$2+G734*$G$2+H734*$H$2+I734*$I$2+J734*$J$2+K734*$K$2+L734*$L$2+M734*$M$2+N734*$N$2+O734*$O$2+P734*$P$2+Q734*$Q$2+R734*$R$2+S734*$S$2+U734*$U$2+T734*$T$150</f>
        <v>0</v>
      </c>
    </row>
    <row r="735" spans="1:22" ht="12.75">
      <c r="A735" s="116">
        <v>4</v>
      </c>
      <c r="B735" s="364"/>
      <c r="C735" s="104"/>
      <c r="D735" s="55" t="s">
        <v>34</v>
      </c>
      <c r="E735" s="1"/>
      <c r="F735" s="271"/>
      <c r="G735" s="271"/>
      <c r="H735" s="271"/>
      <c r="I735" s="271"/>
      <c r="J735" s="271"/>
      <c r="K735" s="46"/>
      <c r="L735" s="46"/>
      <c r="M735" s="233"/>
      <c r="N735" s="46"/>
      <c r="O735" s="46"/>
      <c r="P735" s="46"/>
      <c r="Q735" s="46"/>
      <c r="R735" s="271"/>
      <c r="S735" s="46"/>
      <c r="T735" s="46"/>
      <c r="U735" s="271"/>
      <c r="V735" s="93">
        <f>F735*$F$2+G735*$G$2+H735*$H$2+I735*$I$2+J735*$J$2+K735*$K$2+L735*$L$2+M735*$M$2+N735*$N$2+O735*$O$2+P735*$P$2+Q735*$Q$2+R735*$R$2+S735*$S$2+U735*$U$2+T735*$T$150</f>
        <v>0</v>
      </c>
    </row>
    <row r="736" spans="1:22" ht="12.75">
      <c r="A736" s="116">
        <v>4</v>
      </c>
      <c r="B736" s="364"/>
      <c r="C736" s="105"/>
      <c r="D736" s="54" t="s">
        <v>35</v>
      </c>
      <c r="E736" s="50"/>
      <c r="F736" s="47"/>
      <c r="G736" s="47"/>
      <c r="H736" s="47"/>
      <c r="I736" s="47"/>
      <c r="J736" s="47"/>
      <c r="K736" s="47"/>
      <c r="L736" s="47"/>
      <c r="M736" s="233"/>
      <c r="N736" s="47"/>
      <c r="O736" s="47"/>
      <c r="P736" s="47"/>
      <c r="Q736" s="47"/>
      <c r="R736" s="274"/>
      <c r="S736" s="47"/>
      <c r="T736" s="47"/>
      <c r="U736" s="274"/>
      <c r="V736" s="93">
        <f>F736*$F$2+G736*$G$2+H736*$H$2+I736*$I$2+J736*$J$2+K736*$K$2+L736*$L$2+M736*$M$2+N736*$N$2+O736*$O$2+P736*$P$2+Q736*$Q$2+R736*$R$2+S736*$S$2+U736*$U$2+T736*$T$150</f>
        <v>0</v>
      </c>
    </row>
    <row r="737" spans="1:22" ht="12.75">
      <c r="A737" s="116">
        <v>4</v>
      </c>
      <c r="B737" s="364"/>
      <c r="C737" s="53">
        <f>E734+E735+E736+E737</f>
        <v>0</v>
      </c>
      <c r="D737" s="55" t="s">
        <v>36</v>
      </c>
      <c r="E737" s="56"/>
      <c r="F737" s="46"/>
      <c r="G737" s="46"/>
      <c r="H737" s="46"/>
      <c r="I737" s="46"/>
      <c r="J737" s="46"/>
      <c r="K737" s="46"/>
      <c r="L737" s="46"/>
      <c r="M737" s="233"/>
      <c r="N737" s="46"/>
      <c r="O737" s="46"/>
      <c r="P737" s="46"/>
      <c r="Q737" s="46"/>
      <c r="R737" s="271"/>
      <c r="S737" s="46"/>
      <c r="T737" s="46"/>
      <c r="U737" s="271"/>
      <c r="V737" s="93">
        <f>F737*$F$2+G737*$G$2+H737*$H$2+I737*$I$2+J737*$J$2+K737*$K$2+L737*$L$2+M737*$M$2+N737*$N$2+O737*$O$2+P737*$P$2+Q737*$Q$2+R737*$R$2+S737*$S$2+U737*$U$2+T737*$T$150</f>
        <v>0</v>
      </c>
    </row>
    <row r="738" spans="1:22">
      <c r="A738" s="116">
        <v>4</v>
      </c>
      <c r="B738" s="262"/>
      <c r="C738" s="57"/>
      <c r="D738" s="58"/>
      <c r="E738" s="59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97"/>
    </row>
  </sheetData>
  <mergeCells count="103">
    <mergeCell ref="B706:B737"/>
    <mergeCell ref="B669:B700"/>
    <mergeCell ref="D704:D705"/>
    <mergeCell ref="C704:C705"/>
    <mergeCell ref="B521:B552"/>
    <mergeCell ref="C334:C335"/>
    <mergeCell ref="C519:C520"/>
    <mergeCell ref="E519:E520"/>
    <mergeCell ref="D593:D594"/>
    <mergeCell ref="B373:B404"/>
    <mergeCell ref="B519:B520"/>
    <mergeCell ref="E704:E705"/>
    <mergeCell ref="D667:D668"/>
    <mergeCell ref="E667:E668"/>
    <mergeCell ref="D630:D631"/>
    <mergeCell ref="E630:E631"/>
    <mergeCell ref="B484:B515"/>
    <mergeCell ref="C556:C557"/>
    <mergeCell ref="A554:XFD555"/>
    <mergeCell ref="E593:E594"/>
    <mergeCell ref="B556:B557"/>
    <mergeCell ref="B410:B441"/>
    <mergeCell ref="B482:B483"/>
    <mergeCell ref="B704:B705"/>
    <mergeCell ref="B408:B409"/>
    <mergeCell ref="D408:D409"/>
    <mergeCell ref="B558:B589"/>
    <mergeCell ref="C482:C483"/>
    <mergeCell ref="D297:D298"/>
    <mergeCell ref="B334:B335"/>
    <mergeCell ref="D334:D335"/>
    <mergeCell ref="B297:B298"/>
    <mergeCell ref="E297:E298"/>
    <mergeCell ref="C297:C298"/>
    <mergeCell ref="D556:D557"/>
    <mergeCell ref="E556:E557"/>
    <mergeCell ref="B445:B446"/>
    <mergeCell ref="E482:E483"/>
    <mergeCell ref="C593:C594"/>
    <mergeCell ref="B447:B478"/>
    <mergeCell ref="D519:D520"/>
    <mergeCell ref="B667:B668"/>
    <mergeCell ref="B630:B631"/>
    <mergeCell ref="C630:C631"/>
    <mergeCell ref="B593:B594"/>
    <mergeCell ref="B632:B663"/>
    <mergeCell ref="C667:C668"/>
    <mergeCell ref="B595:B626"/>
    <mergeCell ref="D482:D483"/>
    <mergeCell ref="B188:B219"/>
    <mergeCell ref="B299:B330"/>
    <mergeCell ref="C260:C261"/>
    <mergeCell ref="B371:B372"/>
    <mergeCell ref="E334:E335"/>
    <mergeCell ref="D371:D372"/>
    <mergeCell ref="B262:B293"/>
    <mergeCell ref="D260:D261"/>
    <mergeCell ref="E260:E261"/>
    <mergeCell ref="A369:XFD370"/>
    <mergeCell ref="B336:B367"/>
    <mergeCell ref="B114:B145"/>
    <mergeCell ref="B151:B182"/>
    <mergeCell ref="C223:C224"/>
    <mergeCell ref="C186:C187"/>
    <mergeCell ref="B225:B256"/>
    <mergeCell ref="B149:B150"/>
    <mergeCell ref="B223:B224"/>
    <mergeCell ref="C149:C150"/>
    <mergeCell ref="C445:C446"/>
    <mergeCell ref="C408:C409"/>
    <mergeCell ref="A184:XFD185"/>
    <mergeCell ref="E186:E187"/>
    <mergeCell ref="D186:D187"/>
    <mergeCell ref="B260:B261"/>
    <mergeCell ref="E223:E224"/>
    <mergeCell ref="E445:E446"/>
    <mergeCell ref="E371:E372"/>
    <mergeCell ref="C371:C372"/>
    <mergeCell ref="E408:E409"/>
    <mergeCell ref="D445:D446"/>
    <mergeCell ref="B186:B187"/>
    <mergeCell ref="D223:D224"/>
    <mergeCell ref="E149:E150"/>
    <mergeCell ref="D149:D150"/>
    <mergeCell ref="B1:B2"/>
    <mergeCell ref="B3:B34"/>
    <mergeCell ref="D1:D2"/>
    <mergeCell ref="E1:E2"/>
    <mergeCell ref="C75:C76"/>
    <mergeCell ref="C1:C2"/>
    <mergeCell ref="D38:D39"/>
    <mergeCell ref="E38:E39"/>
    <mergeCell ref="D112:D113"/>
    <mergeCell ref="C112:C113"/>
    <mergeCell ref="E75:E76"/>
    <mergeCell ref="D75:D76"/>
    <mergeCell ref="E112:E113"/>
    <mergeCell ref="B77:B108"/>
    <mergeCell ref="B75:B76"/>
    <mergeCell ref="B38:B39"/>
    <mergeCell ref="B40:B71"/>
    <mergeCell ref="C38:C39"/>
    <mergeCell ref="B112:B113"/>
  </mergeCells>
  <phoneticPr fontId="12" type="noConversion"/>
  <conditionalFormatting sqref="F35:U35 F72:U72 F109:U109 F183:U183 F146:U146 F118:U118 F132:U132 F155:U155 F169:U169 F7:U7 F21:U21 F44:U44 F58:U58 F81:U81 F95:U95">
    <cfRule type="expression" dxfId="114" priority="167" stopIfTrue="1">
      <formula>SUM(F3:F6)&gt;1</formula>
    </cfRule>
  </conditionalFormatting>
  <conditionalFormatting sqref="F127:U127 F141:U141 F164:U164 F178:U178 F16:U16 F30:U30 F53:U53 F67:U67 F90:U90 F104:U104">
    <cfRule type="expression" dxfId="113" priority="168" stopIfTrue="1">
      <formula>SUM(F8:F15)&gt;1</formula>
    </cfRule>
  </conditionalFormatting>
  <conditionalFormatting sqref="S109:U109 S72:U72 S7:U7 S21:U21 S35:U35 S146:U146 S183:U183 F294:U294 F257:U257 F331:U331 F368:U368 F710:U710 F724:U724 F738:U738 F479:U479 F442:U442 F405:U405 F516:U516 F525:U525 F539:U539 F553:U553 F636:U636 F650:U650 F664:U664 F599:U599 F613:U613 F627:U627 F562:U562 F576:U576 F590:U590 F673:U673 F687:U687 F701:U701 F192:U192 F206:U206 F220:U220 S44:U44 S58:U58 S81:U81 S95:U95 S118:U118 S132:U132 S155:U155 S169:U169 F229:U229 F243:U243 F266:U266 F280:U280 F303:U303 F317:U317 F340:U340 F354:U354 F377:U377 F391:U391 F414:U414 F428:U428 F451:U451 F465:U465 F488:U488 F502:U502">
    <cfRule type="expression" dxfId="112" priority="166" stopIfTrue="1">
      <formula>SUM(F3:F6)&gt;1</formula>
    </cfRule>
  </conditionalFormatting>
  <conditionalFormatting sqref="S16:U16 S30:U30 F534:U534 F548:U548 F719:U719 F733:U733 F645:U645 F659:U659 F608:U608 F622:U622 F571:U571 F585:U585 F682:U682 F696:U696 F201:U201 F215:U215 S53:U53 S67:U67 S90:U90 S104:U104 S127:U127 S141:U141 S164:U164 S178:U178 F238:U238 F252:U252 F275:U275 F289:U289 F312:U312 F326:U326 F349:U349 F363:U363 F386:U386 F400:U400 F423:U423 F437:U437 F460:U460 F474:U474 F497:U497 F511:U511">
    <cfRule type="expression" dxfId="111" priority="165" stopIfTrue="1">
      <formula>SUM(F8:F15)&gt;1</formula>
    </cfRule>
  </conditionalFormatting>
  <conditionalFormatting sqref="T710 T724 T738 T229 T243 T257 T266 T280 T294 T317 T331 T340 T354 T368 T303 T636 T650 T664 T599 T613 T627 T562 T576 T590 T673 T687 T701 T192 T206 T220">
    <cfRule type="expression" dxfId="110" priority="150" stopIfTrue="1">
      <formula>SUM(T188:T191)&gt;1</formula>
    </cfRule>
  </conditionalFormatting>
  <conditionalFormatting sqref="R229:U229 R243:U243">
    <cfRule type="expression" dxfId="109" priority="106" stopIfTrue="1">
      <formula>SUM(R225:R228)&gt;1</formula>
    </cfRule>
  </conditionalFormatting>
  <conditionalFormatting sqref="R238:U238 R252:U252">
    <cfRule type="expression" dxfId="108" priority="105" stopIfTrue="1">
      <formula>SUM(R230:R237)&gt;1</formula>
    </cfRule>
  </conditionalFormatting>
  <conditionalFormatting sqref="R266:U266 R280:U280">
    <cfRule type="expression" dxfId="107" priority="104" stopIfTrue="1">
      <formula>SUM(R262:R265)&gt;1</formula>
    </cfRule>
  </conditionalFormatting>
  <conditionalFormatting sqref="R275:U275 R289:U289">
    <cfRule type="expression" dxfId="106" priority="103" stopIfTrue="1">
      <formula>SUM(R267:R274)&gt;1</formula>
    </cfRule>
  </conditionalFormatting>
  <conditionalFormatting sqref="R303:U303 R317:U317">
    <cfRule type="expression" dxfId="105" priority="102" stopIfTrue="1">
      <formula>SUM(R299:R302)&gt;1</formula>
    </cfRule>
  </conditionalFormatting>
  <conditionalFormatting sqref="R312:U312 R326:U326">
    <cfRule type="expression" dxfId="104" priority="101" stopIfTrue="1">
      <formula>SUM(R304:R311)&gt;1</formula>
    </cfRule>
  </conditionalFormatting>
  <conditionalFormatting sqref="R340:U340 R354:U354">
    <cfRule type="expression" dxfId="103" priority="100" stopIfTrue="1">
      <formula>SUM(R336:R339)&gt;1</formula>
    </cfRule>
  </conditionalFormatting>
  <conditionalFormatting sqref="R349:U349 R363:U363">
    <cfRule type="expression" dxfId="102" priority="99" stopIfTrue="1">
      <formula>SUM(R341:R348)&gt;1</formula>
    </cfRule>
  </conditionalFormatting>
  <conditionalFormatting sqref="R377:U377 R391:U391">
    <cfRule type="expression" dxfId="101" priority="98" stopIfTrue="1">
      <formula>SUM(R373:R376)&gt;1</formula>
    </cfRule>
  </conditionalFormatting>
  <conditionalFormatting sqref="R386:U386 R400:U400">
    <cfRule type="expression" dxfId="100" priority="97" stopIfTrue="1">
      <formula>SUM(R378:R385)&gt;1</formula>
    </cfRule>
  </conditionalFormatting>
  <conditionalFormatting sqref="R414:U414 R428:U428">
    <cfRule type="expression" dxfId="99" priority="96" stopIfTrue="1">
      <formula>SUM(R410:R413)&gt;1</formula>
    </cfRule>
  </conditionalFormatting>
  <conditionalFormatting sqref="R423:U423 R437:U437">
    <cfRule type="expression" dxfId="98" priority="95" stopIfTrue="1">
      <formula>SUM(R415:R422)&gt;1</formula>
    </cfRule>
  </conditionalFormatting>
  <conditionalFormatting sqref="R451:U451 R465:U465">
    <cfRule type="expression" dxfId="97" priority="94" stopIfTrue="1">
      <formula>SUM(R447:R450)&gt;1</formula>
    </cfRule>
  </conditionalFormatting>
  <conditionalFormatting sqref="R460:U460 R474:U474">
    <cfRule type="expression" dxfId="96" priority="93" stopIfTrue="1">
      <formula>SUM(R452:R459)&gt;1</formula>
    </cfRule>
  </conditionalFormatting>
  <conditionalFormatting sqref="R488:U488 R502:U502">
    <cfRule type="expression" dxfId="95" priority="92" stopIfTrue="1">
      <formula>SUM(R484:R487)&gt;1</formula>
    </cfRule>
  </conditionalFormatting>
  <conditionalFormatting sqref="R497:U497 R511:U511">
    <cfRule type="expression" dxfId="94" priority="91" stopIfTrue="1">
      <formula>SUM(R489:R496)&gt;1</formula>
    </cfRule>
  </conditionalFormatting>
  <conditionalFormatting sqref="F192:J192 F206:J206">
    <cfRule type="expression" dxfId="93" priority="90" stopIfTrue="1">
      <formula>SUM(F188:F191)&gt;1</formula>
    </cfRule>
  </conditionalFormatting>
  <conditionalFormatting sqref="F201:J201 F215:J215">
    <cfRule type="expression" dxfId="92" priority="89" stopIfTrue="1">
      <formula>SUM(F193:F200)&gt;1</formula>
    </cfRule>
  </conditionalFormatting>
  <conditionalFormatting sqref="F229:J229 F243:J243">
    <cfRule type="expression" dxfId="91" priority="88" stopIfTrue="1">
      <formula>SUM(F225:F228)&gt;1</formula>
    </cfRule>
  </conditionalFormatting>
  <conditionalFormatting sqref="F238:J238 F252:J252">
    <cfRule type="expression" dxfId="90" priority="87" stopIfTrue="1">
      <formula>SUM(F230:F237)&gt;1</formula>
    </cfRule>
  </conditionalFormatting>
  <conditionalFormatting sqref="F266:J266 F280:J280">
    <cfRule type="expression" dxfId="89" priority="86" stopIfTrue="1">
      <formula>SUM(F262:F265)&gt;1</formula>
    </cfRule>
  </conditionalFormatting>
  <conditionalFormatting sqref="F275:J275 F289:J289">
    <cfRule type="expression" dxfId="88" priority="85" stopIfTrue="1">
      <formula>SUM(F267:F274)&gt;1</formula>
    </cfRule>
  </conditionalFormatting>
  <conditionalFormatting sqref="F303:J303 F317:J317">
    <cfRule type="expression" dxfId="87" priority="84" stopIfTrue="1">
      <formula>SUM(F299:F302)&gt;1</formula>
    </cfRule>
  </conditionalFormatting>
  <conditionalFormatting sqref="F312:J312 F326:J326">
    <cfRule type="expression" dxfId="86" priority="83" stopIfTrue="1">
      <formula>SUM(F304:F311)&gt;1</formula>
    </cfRule>
  </conditionalFormatting>
  <conditionalFormatting sqref="F340:J340 F354:J354">
    <cfRule type="expression" dxfId="85" priority="82" stopIfTrue="1">
      <formula>SUM(F336:F339)&gt;1</formula>
    </cfRule>
  </conditionalFormatting>
  <conditionalFormatting sqref="F349:J349 F363:J363">
    <cfRule type="expression" dxfId="84" priority="81" stopIfTrue="1">
      <formula>SUM(F341:F348)&gt;1</formula>
    </cfRule>
  </conditionalFormatting>
  <conditionalFormatting sqref="F377:J377 F391:J391">
    <cfRule type="expression" dxfId="83" priority="80" stopIfTrue="1">
      <formula>SUM(F373:F376)&gt;1</formula>
    </cfRule>
  </conditionalFormatting>
  <conditionalFormatting sqref="F386:J386 F400:J400">
    <cfRule type="expression" dxfId="82" priority="79" stopIfTrue="1">
      <formula>SUM(F378:F385)&gt;1</formula>
    </cfRule>
  </conditionalFormatting>
  <conditionalFormatting sqref="F414:J414 F428:J428">
    <cfRule type="expression" dxfId="81" priority="78" stopIfTrue="1">
      <formula>SUM(F410:F413)&gt;1</formula>
    </cfRule>
  </conditionalFormatting>
  <conditionalFormatting sqref="F423:J423 F437:J437">
    <cfRule type="expression" dxfId="80" priority="77" stopIfTrue="1">
      <formula>SUM(F415:F422)&gt;1</formula>
    </cfRule>
  </conditionalFormatting>
  <conditionalFormatting sqref="F451:J451 F465:J465">
    <cfRule type="expression" dxfId="79" priority="76" stopIfTrue="1">
      <formula>SUM(F447:F450)&gt;1</formula>
    </cfRule>
  </conditionalFormatting>
  <conditionalFormatting sqref="F460:J460 F474:J474">
    <cfRule type="expression" dxfId="78" priority="75" stopIfTrue="1">
      <formula>SUM(F452:F459)&gt;1</formula>
    </cfRule>
  </conditionalFormatting>
  <conditionalFormatting sqref="F488:J488 F502:J502">
    <cfRule type="expression" dxfId="77" priority="74" stopIfTrue="1">
      <formula>SUM(F484:F487)&gt;1</formula>
    </cfRule>
  </conditionalFormatting>
  <conditionalFormatting sqref="F497:J497 F511:J511">
    <cfRule type="expression" dxfId="76" priority="73" stopIfTrue="1">
      <formula>SUM(F489:F496)&gt;1</formula>
    </cfRule>
  </conditionalFormatting>
  <conditionalFormatting sqref="F525:J525 F539:J539">
    <cfRule type="expression" dxfId="75" priority="72" stopIfTrue="1">
      <formula>SUM(F521:F524)&gt;1</formula>
    </cfRule>
  </conditionalFormatting>
  <conditionalFormatting sqref="F534:J534 F548:J548">
    <cfRule type="expression" dxfId="74" priority="71" stopIfTrue="1">
      <formula>SUM(F526:F533)&gt;1</formula>
    </cfRule>
  </conditionalFormatting>
  <conditionalFormatting sqref="F562:J562 F576:J576">
    <cfRule type="expression" dxfId="73" priority="70" stopIfTrue="1">
      <formula>SUM(F558:F561)&gt;1</formula>
    </cfRule>
  </conditionalFormatting>
  <conditionalFormatting sqref="F571:J571 F585:J585">
    <cfRule type="expression" dxfId="72" priority="69" stopIfTrue="1">
      <formula>SUM(F563:F570)&gt;1</formula>
    </cfRule>
  </conditionalFormatting>
  <conditionalFormatting sqref="F599:J599 F613:J613">
    <cfRule type="expression" dxfId="71" priority="68" stopIfTrue="1">
      <formula>SUM(F595:F598)&gt;1</formula>
    </cfRule>
  </conditionalFormatting>
  <conditionalFormatting sqref="F608:J608 F622:J622">
    <cfRule type="expression" dxfId="70" priority="67" stopIfTrue="1">
      <formula>SUM(F600:F607)&gt;1</formula>
    </cfRule>
  </conditionalFormatting>
  <conditionalFormatting sqref="F636:J636 F650:J650">
    <cfRule type="expression" dxfId="69" priority="66" stopIfTrue="1">
      <formula>SUM(F632:F635)&gt;1</formula>
    </cfRule>
  </conditionalFormatting>
  <conditionalFormatting sqref="F645:J645 F659:J659">
    <cfRule type="expression" dxfId="68" priority="65" stopIfTrue="1">
      <formula>SUM(F637:F644)&gt;1</formula>
    </cfRule>
  </conditionalFormatting>
  <conditionalFormatting sqref="F673:J673 F687:J687">
    <cfRule type="expression" dxfId="67" priority="64" stopIfTrue="1">
      <formula>SUM(F669:F672)&gt;1</formula>
    </cfRule>
  </conditionalFormatting>
  <conditionalFormatting sqref="F682:J682 F696:J696">
    <cfRule type="expression" dxfId="66" priority="63" stopIfTrue="1">
      <formula>SUM(F674:F681)&gt;1</formula>
    </cfRule>
  </conditionalFormatting>
  <conditionalFormatting sqref="F710:J710 F724:J724">
    <cfRule type="expression" dxfId="65" priority="62" stopIfTrue="1">
      <formula>SUM(F706:F709)&gt;1</formula>
    </cfRule>
  </conditionalFormatting>
  <conditionalFormatting sqref="F719:J719 F733:J733">
    <cfRule type="expression" dxfId="64" priority="61" stopIfTrue="1">
      <formula>SUM(F711:F718)&gt;1</formula>
    </cfRule>
  </conditionalFormatting>
  <conditionalFormatting sqref="R192 R206">
    <cfRule type="expression" dxfId="63" priority="60" stopIfTrue="1">
      <formula>SUM(R188:R191)&gt;1</formula>
    </cfRule>
  </conditionalFormatting>
  <conditionalFormatting sqref="R201 R215">
    <cfRule type="expression" dxfId="62" priority="59" stopIfTrue="1">
      <formula>SUM(R193:R200)&gt;1</formula>
    </cfRule>
  </conditionalFormatting>
  <conditionalFormatting sqref="U192 U206">
    <cfRule type="expression" dxfId="61" priority="58" stopIfTrue="1">
      <formula>SUM(U188:U191)&gt;1</formula>
    </cfRule>
  </conditionalFormatting>
  <conditionalFormatting sqref="U201 U215">
    <cfRule type="expression" dxfId="60" priority="57" stopIfTrue="1">
      <formula>SUM(U193:U200)&gt;1</formula>
    </cfRule>
  </conditionalFormatting>
  <conditionalFormatting sqref="R229 R243">
    <cfRule type="expression" dxfId="59" priority="56" stopIfTrue="1">
      <formula>SUM(R225:R228)&gt;1</formula>
    </cfRule>
  </conditionalFormatting>
  <conditionalFormatting sqref="R238 R252">
    <cfRule type="expression" dxfId="58" priority="55" stopIfTrue="1">
      <formula>SUM(R230:R237)&gt;1</formula>
    </cfRule>
  </conditionalFormatting>
  <conditionalFormatting sqref="U229 U243">
    <cfRule type="expression" dxfId="57" priority="54" stopIfTrue="1">
      <formula>SUM(U225:U228)&gt;1</formula>
    </cfRule>
  </conditionalFormatting>
  <conditionalFormatting sqref="U238 U252">
    <cfRule type="expression" dxfId="56" priority="53" stopIfTrue="1">
      <formula>SUM(U230:U237)&gt;1</formula>
    </cfRule>
  </conditionalFormatting>
  <conditionalFormatting sqref="R266 R280">
    <cfRule type="expression" dxfId="55" priority="52" stopIfTrue="1">
      <formula>SUM(R262:R265)&gt;1</formula>
    </cfRule>
  </conditionalFormatting>
  <conditionalFormatting sqref="R275 R289">
    <cfRule type="expression" dxfId="54" priority="51" stopIfTrue="1">
      <formula>SUM(R267:R274)&gt;1</formula>
    </cfRule>
  </conditionalFormatting>
  <conditionalFormatting sqref="U266 U280">
    <cfRule type="expression" dxfId="53" priority="50" stopIfTrue="1">
      <formula>SUM(U262:U265)&gt;1</formula>
    </cfRule>
  </conditionalFormatting>
  <conditionalFormatting sqref="U275 U289">
    <cfRule type="expression" dxfId="52" priority="49" stopIfTrue="1">
      <formula>SUM(U267:U274)&gt;1</formula>
    </cfRule>
  </conditionalFormatting>
  <conditionalFormatting sqref="R303 R317">
    <cfRule type="expression" dxfId="51" priority="48" stopIfTrue="1">
      <formula>SUM(R299:R302)&gt;1</formula>
    </cfRule>
  </conditionalFormatting>
  <conditionalFormatting sqref="R312 R326">
    <cfRule type="expression" dxfId="50" priority="47" stopIfTrue="1">
      <formula>SUM(R304:R311)&gt;1</formula>
    </cfRule>
  </conditionalFormatting>
  <conditionalFormatting sqref="U303 U317">
    <cfRule type="expression" dxfId="49" priority="46" stopIfTrue="1">
      <formula>SUM(U299:U302)&gt;1</formula>
    </cfRule>
  </conditionalFormatting>
  <conditionalFormatting sqref="U312 U326">
    <cfRule type="expression" dxfId="48" priority="45" stopIfTrue="1">
      <formula>SUM(U304:U311)&gt;1</formula>
    </cfRule>
  </conditionalFormatting>
  <conditionalFormatting sqref="R340 R354">
    <cfRule type="expression" dxfId="47" priority="44" stopIfTrue="1">
      <formula>SUM(R336:R339)&gt;1</formula>
    </cfRule>
  </conditionalFormatting>
  <conditionalFormatting sqref="R349 R363">
    <cfRule type="expression" dxfId="46" priority="43" stopIfTrue="1">
      <formula>SUM(R341:R348)&gt;1</formula>
    </cfRule>
  </conditionalFormatting>
  <conditionalFormatting sqref="U340 U354">
    <cfRule type="expression" dxfId="45" priority="42" stopIfTrue="1">
      <formula>SUM(U336:U339)&gt;1</formula>
    </cfRule>
  </conditionalFormatting>
  <conditionalFormatting sqref="U349 U363">
    <cfRule type="expression" dxfId="44" priority="41" stopIfTrue="1">
      <formula>SUM(U341:U348)&gt;1</formula>
    </cfRule>
  </conditionalFormatting>
  <conditionalFormatting sqref="R377 R391">
    <cfRule type="expression" dxfId="43" priority="40" stopIfTrue="1">
      <formula>SUM(R373:R376)&gt;1</formula>
    </cfRule>
  </conditionalFormatting>
  <conditionalFormatting sqref="R386 R400">
    <cfRule type="expression" dxfId="42" priority="39" stopIfTrue="1">
      <formula>SUM(R378:R385)&gt;1</formula>
    </cfRule>
  </conditionalFormatting>
  <conditionalFormatting sqref="U377 U391">
    <cfRule type="expression" dxfId="41" priority="38" stopIfTrue="1">
      <formula>SUM(U373:U376)&gt;1</formula>
    </cfRule>
  </conditionalFormatting>
  <conditionalFormatting sqref="U386 U400">
    <cfRule type="expression" dxfId="40" priority="37" stopIfTrue="1">
      <formula>SUM(U378:U385)&gt;1</formula>
    </cfRule>
  </conditionalFormatting>
  <conditionalFormatting sqref="R414 R428">
    <cfRule type="expression" dxfId="39" priority="36" stopIfTrue="1">
      <formula>SUM(R410:R413)&gt;1</formula>
    </cfRule>
  </conditionalFormatting>
  <conditionalFormatting sqref="R423 R437">
    <cfRule type="expression" dxfId="38" priority="35" stopIfTrue="1">
      <formula>SUM(R415:R422)&gt;1</formula>
    </cfRule>
  </conditionalFormatting>
  <conditionalFormatting sqref="U414 U428">
    <cfRule type="expression" dxfId="37" priority="34" stopIfTrue="1">
      <formula>SUM(U410:U413)&gt;1</formula>
    </cfRule>
  </conditionalFormatting>
  <conditionalFormatting sqref="U423 U437">
    <cfRule type="expression" dxfId="36" priority="33" stopIfTrue="1">
      <formula>SUM(U415:U422)&gt;1</formula>
    </cfRule>
  </conditionalFormatting>
  <conditionalFormatting sqref="R451 R465">
    <cfRule type="expression" dxfId="35" priority="32" stopIfTrue="1">
      <formula>SUM(R447:R450)&gt;1</formula>
    </cfRule>
  </conditionalFormatting>
  <conditionalFormatting sqref="R460 R474">
    <cfRule type="expression" dxfId="34" priority="31" stopIfTrue="1">
      <formula>SUM(R452:R459)&gt;1</formula>
    </cfRule>
  </conditionalFormatting>
  <conditionalFormatting sqref="U451 U465">
    <cfRule type="expression" dxfId="33" priority="30" stopIfTrue="1">
      <formula>SUM(U447:U450)&gt;1</formula>
    </cfRule>
  </conditionalFormatting>
  <conditionalFormatting sqref="U460 U474">
    <cfRule type="expression" dxfId="32" priority="29" stopIfTrue="1">
      <formula>SUM(U452:U459)&gt;1</formula>
    </cfRule>
  </conditionalFormatting>
  <conditionalFormatting sqref="R488 R502">
    <cfRule type="expression" dxfId="31" priority="28" stopIfTrue="1">
      <formula>SUM(R484:R487)&gt;1</formula>
    </cfRule>
  </conditionalFormatting>
  <conditionalFormatting sqref="R497 R511">
    <cfRule type="expression" dxfId="30" priority="27" stopIfTrue="1">
      <formula>SUM(R489:R496)&gt;1</formula>
    </cfRule>
  </conditionalFormatting>
  <conditionalFormatting sqref="U488 U502">
    <cfRule type="expression" dxfId="29" priority="26" stopIfTrue="1">
      <formula>SUM(U484:U487)&gt;1</formula>
    </cfRule>
  </conditionalFormatting>
  <conditionalFormatting sqref="U497 U511">
    <cfRule type="expression" dxfId="28" priority="25" stopIfTrue="1">
      <formula>SUM(U489:U496)&gt;1</formula>
    </cfRule>
  </conditionalFormatting>
  <conditionalFormatting sqref="R525 R539">
    <cfRule type="expression" dxfId="27" priority="24" stopIfTrue="1">
      <formula>SUM(R521:R524)&gt;1</formula>
    </cfRule>
  </conditionalFormatting>
  <conditionalFormatting sqref="R534 R548">
    <cfRule type="expression" dxfId="26" priority="23" stopIfTrue="1">
      <formula>SUM(R526:R533)&gt;1</formula>
    </cfRule>
  </conditionalFormatting>
  <conditionalFormatting sqref="U525 U539">
    <cfRule type="expression" dxfId="25" priority="22" stopIfTrue="1">
      <formula>SUM(U521:U524)&gt;1</formula>
    </cfRule>
  </conditionalFormatting>
  <conditionalFormatting sqref="U534 U548">
    <cfRule type="expression" dxfId="24" priority="21" stopIfTrue="1">
      <formula>SUM(U526:U533)&gt;1</formula>
    </cfRule>
  </conditionalFormatting>
  <conditionalFormatting sqref="R562 R576">
    <cfRule type="expression" dxfId="23" priority="20" stopIfTrue="1">
      <formula>SUM(R558:R561)&gt;1</formula>
    </cfRule>
  </conditionalFormatting>
  <conditionalFormatting sqref="R571 R585">
    <cfRule type="expression" dxfId="22" priority="19" stopIfTrue="1">
      <formula>SUM(R563:R570)&gt;1</formula>
    </cfRule>
  </conditionalFormatting>
  <conditionalFormatting sqref="U562 U576">
    <cfRule type="expression" dxfId="21" priority="18" stopIfTrue="1">
      <formula>SUM(U558:U561)&gt;1</formula>
    </cfRule>
  </conditionalFormatting>
  <conditionalFormatting sqref="U571 U585">
    <cfRule type="expression" dxfId="20" priority="17" stopIfTrue="1">
      <formula>SUM(U563:U570)&gt;1</formula>
    </cfRule>
  </conditionalFormatting>
  <conditionalFormatting sqref="R599 R613">
    <cfRule type="expression" dxfId="19" priority="16" stopIfTrue="1">
      <formula>SUM(R595:R598)&gt;1</formula>
    </cfRule>
  </conditionalFormatting>
  <conditionalFormatting sqref="R608 R622">
    <cfRule type="expression" dxfId="18" priority="15" stopIfTrue="1">
      <formula>SUM(R600:R607)&gt;1</formula>
    </cfRule>
  </conditionalFormatting>
  <conditionalFormatting sqref="U599 U613">
    <cfRule type="expression" dxfId="17" priority="14" stopIfTrue="1">
      <formula>SUM(U595:U598)&gt;1</formula>
    </cfRule>
  </conditionalFormatting>
  <conditionalFormatting sqref="U608 U622">
    <cfRule type="expression" dxfId="16" priority="13" stopIfTrue="1">
      <formula>SUM(U600:U607)&gt;1</formula>
    </cfRule>
  </conditionalFormatting>
  <conditionalFormatting sqref="R636 R650">
    <cfRule type="expression" dxfId="15" priority="12" stopIfTrue="1">
      <formula>SUM(R632:R635)&gt;1</formula>
    </cfRule>
  </conditionalFormatting>
  <conditionalFormatting sqref="R645 R659">
    <cfRule type="expression" dxfId="14" priority="11" stopIfTrue="1">
      <formula>SUM(R637:R644)&gt;1</formula>
    </cfRule>
  </conditionalFormatting>
  <conditionalFormatting sqref="U636 U650">
    <cfRule type="expression" dxfId="13" priority="10" stopIfTrue="1">
      <formula>SUM(U632:U635)&gt;1</formula>
    </cfRule>
  </conditionalFormatting>
  <conditionalFormatting sqref="U645 U659">
    <cfRule type="expression" dxfId="12" priority="9" stopIfTrue="1">
      <formula>SUM(U637:U644)&gt;1</formula>
    </cfRule>
  </conditionalFormatting>
  <conditionalFormatting sqref="R673 R687">
    <cfRule type="expression" dxfId="11" priority="8" stopIfTrue="1">
      <formula>SUM(R669:R672)&gt;1</formula>
    </cfRule>
  </conditionalFormatting>
  <conditionalFormatting sqref="R682 R696">
    <cfRule type="expression" dxfId="10" priority="7" stopIfTrue="1">
      <formula>SUM(R674:R681)&gt;1</formula>
    </cfRule>
  </conditionalFormatting>
  <conditionalFormatting sqref="U673 U687">
    <cfRule type="expression" dxfId="9" priority="6" stopIfTrue="1">
      <formula>SUM(U669:U672)&gt;1</formula>
    </cfRule>
  </conditionalFormatting>
  <conditionalFormatting sqref="U682 U696">
    <cfRule type="expression" dxfId="8" priority="5" stopIfTrue="1">
      <formula>SUM(U674:U681)&gt;1</formula>
    </cfRule>
  </conditionalFormatting>
  <conditionalFormatting sqref="R710 R724">
    <cfRule type="expression" dxfId="7" priority="4" stopIfTrue="1">
      <formula>SUM(R706:R709)&gt;1</formula>
    </cfRule>
  </conditionalFormatting>
  <conditionalFormatting sqref="R719 R733">
    <cfRule type="expression" dxfId="6" priority="3" stopIfTrue="1">
      <formula>SUM(R711:R718)&gt;1</formula>
    </cfRule>
  </conditionalFormatting>
  <conditionalFormatting sqref="U710 U724">
    <cfRule type="expression" dxfId="5" priority="2" stopIfTrue="1">
      <formula>SUM(U706:U709)&gt;1</formula>
    </cfRule>
  </conditionalFormatting>
  <conditionalFormatting sqref="U719 U733">
    <cfRule type="expression" dxfId="4" priority="1" stopIfTrue="1">
      <formula>SUM(U711:U718)&gt;1</formula>
    </cfRule>
  </conditionalFormatting>
  <pageMargins left="0.4" right="0.27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Φύλλο7">
    <tabColor rgb="FFFF0000"/>
  </sheetPr>
  <dimension ref="A1:ID77"/>
  <sheetViews>
    <sheetView topLeftCell="E1" workbookViewId="0"/>
  </sheetViews>
  <sheetFormatPr defaultRowHeight="12.75"/>
  <cols>
    <col min="1" max="2" width="3.5703125" style="9" hidden="1" customWidth="1"/>
    <col min="3" max="3" width="11" style="9" hidden="1" customWidth="1"/>
    <col min="4" max="4" width="5" style="9" hidden="1" customWidth="1"/>
    <col min="5" max="5" width="6" style="9" bestFit="1" customWidth="1"/>
    <col min="6" max="6" width="3.85546875" style="9" bestFit="1" customWidth="1"/>
    <col min="7" max="7" width="8.5703125" style="9" bestFit="1" customWidth="1"/>
    <col min="8" max="8" width="6" style="9" bestFit="1" customWidth="1"/>
    <col min="9" max="9" width="8.28515625" style="29" customWidth="1"/>
    <col min="10" max="10" width="5.140625" style="9" customWidth="1"/>
    <col min="11" max="11" width="3.42578125" style="8" bestFit="1" customWidth="1"/>
    <col min="12" max="12" width="30.7109375" style="16" customWidth="1"/>
    <col min="13" max="13" width="25.7109375" style="16" bestFit="1" customWidth="1"/>
    <col min="14" max="14" width="3.5703125" style="9" bestFit="1" customWidth="1"/>
    <col min="15" max="15" width="3.85546875" style="9" bestFit="1" customWidth="1"/>
    <col min="16" max="16" width="3.5703125" style="9" bestFit="1" customWidth="1"/>
    <col min="17" max="17" width="3.85546875" style="9" bestFit="1" customWidth="1"/>
    <col min="18" max="18" width="3.7109375" style="9" hidden="1" customWidth="1"/>
    <col min="19" max="19" width="3.85546875" style="9" hidden="1" customWidth="1"/>
    <col min="20" max="20" width="3.5703125" style="9" bestFit="1" customWidth="1"/>
    <col min="21" max="21" width="3.85546875" style="9" customWidth="1"/>
    <col min="22" max="22" width="3.5703125" style="9" customWidth="1"/>
    <col min="23" max="23" width="3.85546875" style="9" bestFit="1" customWidth="1"/>
    <col min="24" max="24" width="3.5703125" style="9" hidden="1" customWidth="1"/>
    <col min="25" max="25" width="3.85546875" style="9" hidden="1" customWidth="1"/>
    <col min="26" max="26" width="3.5703125" style="9" bestFit="1" customWidth="1"/>
    <col min="27" max="27" width="3.85546875" style="9" bestFit="1" customWidth="1"/>
    <col min="28" max="28" width="3.5703125" style="9" bestFit="1" customWidth="1"/>
    <col min="29" max="29" width="3.85546875" style="9" bestFit="1" customWidth="1"/>
    <col min="30" max="30" width="3.5703125" style="9" bestFit="1" customWidth="1"/>
    <col min="31" max="31" width="3.85546875" style="9" bestFit="1" customWidth="1"/>
    <col min="32" max="32" width="3.7109375" style="9" hidden="1" customWidth="1"/>
    <col min="33" max="33" width="3.85546875" style="9" hidden="1" customWidth="1"/>
    <col min="34" max="34" width="3.5703125" style="9" bestFit="1" customWidth="1"/>
    <col min="35" max="35" width="3.85546875" style="9" bestFit="1" customWidth="1"/>
    <col min="36" max="36" width="3.5703125" style="9" bestFit="1" customWidth="1"/>
    <col min="37" max="37" width="3.85546875" style="9" bestFit="1" customWidth="1"/>
    <col min="38" max="38" width="3.5703125" style="9" hidden="1" customWidth="1"/>
    <col min="39" max="39" width="3.85546875" style="9" hidden="1" customWidth="1"/>
    <col min="40" max="40" width="3.5703125" style="9" bestFit="1" customWidth="1"/>
    <col min="41" max="41" width="4.5703125" style="9" bestFit="1" customWidth="1"/>
    <col min="42" max="42" width="3.5703125" style="9" customWidth="1"/>
    <col min="43" max="43" width="3.85546875" style="9" customWidth="1"/>
    <col min="44" max="44" width="3.5703125" style="9" bestFit="1" customWidth="1"/>
    <col min="45" max="45" width="3.85546875" style="9" bestFit="1" customWidth="1"/>
    <col min="46" max="46" width="3.7109375" style="9" hidden="1" customWidth="1"/>
    <col min="47" max="47" width="5.28515625" style="9" hidden="1" customWidth="1"/>
    <col min="48" max="48" width="3.5703125" style="9" bestFit="1" customWidth="1"/>
    <col min="49" max="49" width="3.85546875" style="9" bestFit="1" customWidth="1"/>
    <col min="50" max="50" width="3.5703125" style="9" bestFit="1" customWidth="1"/>
    <col min="51" max="51" width="3.85546875" style="9" bestFit="1" customWidth="1"/>
    <col min="52" max="52" width="3.5703125" style="9" hidden="1" customWidth="1"/>
    <col min="53" max="53" width="3.85546875" style="9" hidden="1" customWidth="1"/>
    <col min="54" max="54" width="3.5703125" style="9" bestFit="1" customWidth="1"/>
    <col min="55" max="55" width="3.85546875" style="9" bestFit="1" customWidth="1"/>
    <col min="56" max="56" width="3.5703125" style="9" customWidth="1"/>
    <col min="57" max="57" width="3.85546875" style="9" customWidth="1"/>
    <col min="58" max="58" width="3.5703125" style="9" bestFit="1" customWidth="1"/>
    <col min="59" max="59" width="3.85546875" style="9" bestFit="1" customWidth="1"/>
    <col min="60" max="60" width="3.7109375" style="9" hidden="1" customWidth="1"/>
    <col min="61" max="61" width="3.85546875" style="9" hidden="1" customWidth="1"/>
    <col min="62" max="62" width="3.5703125" style="9" bestFit="1" customWidth="1"/>
    <col min="63" max="63" width="3.85546875" style="9" bestFit="1" customWidth="1"/>
    <col min="64" max="64" width="3.5703125" style="9" bestFit="1" customWidth="1"/>
    <col min="65" max="65" width="3.85546875" style="9" bestFit="1" customWidth="1"/>
    <col min="66" max="66" width="3.5703125" style="9" hidden="1" customWidth="1"/>
    <col min="67" max="67" width="3.85546875" style="9" hidden="1" customWidth="1"/>
    <col min="68" max="68" width="3.5703125" style="9" bestFit="1" customWidth="1"/>
    <col min="69" max="69" width="3.85546875" style="9" bestFit="1" customWidth="1"/>
    <col min="70" max="70" width="3.5703125" style="9" bestFit="1" customWidth="1"/>
    <col min="71" max="71" width="3.85546875" style="9" bestFit="1" customWidth="1"/>
    <col min="72" max="72" width="3.5703125" style="9" customWidth="1"/>
    <col min="73" max="73" width="3.85546875" style="9" customWidth="1"/>
    <col min="74" max="74" width="3.7109375" style="9" hidden="1" customWidth="1"/>
    <col min="75" max="75" width="3.85546875" style="9" hidden="1" customWidth="1"/>
    <col min="76" max="76" width="3.5703125" style="9" bestFit="1" customWidth="1"/>
    <col min="77" max="77" width="3.85546875" style="9" bestFit="1" customWidth="1"/>
    <col min="78" max="78" width="3.5703125" style="9" bestFit="1" customWidth="1"/>
    <col min="79" max="79" width="3.85546875" style="9" bestFit="1" customWidth="1"/>
    <col min="80" max="80" width="3.5703125" style="9" hidden="1" customWidth="1"/>
    <col min="81" max="81" width="3.85546875" style="9" hidden="1" customWidth="1"/>
    <col min="82" max="82" width="3.5703125" style="9" bestFit="1" customWidth="1"/>
    <col min="83" max="83" width="3.85546875" style="9" bestFit="1" customWidth="1"/>
    <col min="84" max="84" width="3.5703125" style="19" bestFit="1" customWidth="1" collapsed="1"/>
    <col min="85" max="85" width="5.140625" style="9" bestFit="1" customWidth="1"/>
    <col min="86" max="86" width="3.5703125" style="9" bestFit="1" customWidth="1"/>
    <col min="87" max="87" width="3.85546875" style="9" bestFit="1" customWidth="1"/>
    <col min="88" max="88" width="3.7109375" style="9" hidden="1" customWidth="1"/>
    <col min="89" max="89" width="3.85546875" style="9" hidden="1" customWidth="1"/>
    <col min="90" max="90" width="3.5703125" style="9" bestFit="1" customWidth="1"/>
    <col min="91" max="91" width="3.85546875" style="9" bestFit="1" customWidth="1"/>
    <col min="92" max="92" width="3.5703125" style="9" bestFit="1" customWidth="1"/>
    <col min="93" max="93" width="3.85546875" style="9" bestFit="1" customWidth="1"/>
    <col min="94" max="94" width="3.5703125" style="9" hidden="1" customWidth="1"/>
    <col min="95" max="95" width="3.85546875" style="9" hidden="1" customWidth="1"/>
    <col min="96" max="96" width="3.5703125" style="9" customWidth="1"/>
    <col min="97" max="97" width="6" style="9" bestFit="1" customWidth="1"/>
    <col min="98" max="98" width="3.5703125" style="9" bestFit="1" customWidth="1"/>
    <col min="99" max="99" width="3.85546875" style="9" bestFit="1" customWidth="1"/>
    <col min="100" max="100" width="3.5703125" style="9" bestFit="1" customWidth="1"/>
    <col min="101" max="101" width="5.140625" style="9" bestFit="1" customWidth="1"/>
    <col min="102" max="102" width="3.7109375" style="9" hidden="1" customWidth="1"/>
    <col min="103" max="103" width="3.85546875" style="9" hidden="1" customWidth="1"/>
    <col min="104" max="104" width="3.5703125" style="9" bestFit="1" customWidth="1"/>
    <col min="105" max="105" width="5.140625" style="9" bestFit="1" customWidth="1"/>
    <col min="106" max="106" width="3.5703125" style="9" customWidth="1"/>
    <col min="107" max="107" width="3.85546875" style="9" customWidth="1"/>
    <col min="108" max="108" width="3.5703125" style="9" hidden="1" customWidth="1"/>
    <col min="109" max="109" width="3.85546875" style="9" hidden="1" customWidth="1"/>
    <col min="110" max="110" width="3.5703125" style="9" bestFit="1" customWidth="1"/>
    <col min="111" max="111" width="3.85546875" style="9" bestFit="1" customWidth="1"/>
    <col min="112" max="112" width="3.5703125" style="9" bestFit="1" customWidth="1"/>
    <col min="113" max="113" width="3.85546875" style="9" bestFit="1" customWidth="1"/>
    <col min="114" max="114" width="3.5703125" style="9" bestFit="1" customWidth="1"/>
    <col min="115" max="115" width="3.85546875" style="9" bestFit="1" customWidth="1"/>
    <col min="116" max="116" width="3.7109375" style="9" hidden="1" customWidth="1"/>
    <col min="117" max="117" width="3.85546875" style="9" hidden="1" customWidth="1"/>
    <col min="118" max="118" width="3.5703125" style="9" customWidth="1"/>
    <col min="119" max="119" width="3.85546875" style="9" customWidth="1"/>
    <col min="120" max="120" width="3.5703125" style="9" customWidth="1"/>
    <col min="121" max="121" width="5.140625" style="9" customWidth="1"/>
    <col min="122" max="122" width="3.5703125" style="9" hidden="1" customWidth="1"/>
    <col min="123" max="123" width="3.85546875" style="9" hidden="1" customWidth="1"/>
    <col min="124" max="124" width="3.5703125" style="9" bestFit="1" customWidth="1"/>
    <col min="125" max="125" width="3.85546875" style="9" bestFit="1" customWidth="1"/>
    <col min="126" max="126" width="3.5703125" style="9" customWidth="1"/>
    <col min="127" max="127" width="3.85546875" style="9" customWidth="1"/>
    <col min="128" max="128" width="3.5703125" style="9" customWidth="1"/>
    <col min="129" max="129" width="3.85546875" style="9" customWidth="1"/>
    <col min="130" max="130" width="3.7109375" style="9" hidden="1" customWidth="1"/>
    <col min="131" max="131" width="3.85546875" style="9" hidden="1" customWidth="1"/>
    <col min="132" max="132" width="3.5703125" style="9" customWidth="1"/>
    <col min="133" max="133" width="3.85546875" style="9" customWidth="1"/>
    <col min="134" max="134" width="3.5703125" style="9" customWidth="1"/>
    <col min="135" max="135" width="3.85546875" style="9" customWidth="1"/>
    <col min="136" max="136" width="3.5703125" style="9" hidden="1" customWidth="1"/>
    <col min="137" max="137" width="3.85546875" style="9" hidden="1" customWidth="1"/>
    <col min="138" max="138" width="3.5703125" style="9" bestFit="1" customWidth="1"/>
    <col min="139" max="139" width="6" style="9" bestFit="1" customWidth="1"/>
    <col min="140" max="140" width="3.5703125" style="9" bestFit="1" customWidth="1"/>
    <col min="141" max="141" width="3.85546875" style="9" bestFit="1" customWidth="1"/>
    <col min="142" max="142" width="3.5703125" style="9" bestFit="1" customWidth="1"/>
    <col min="143" max="143" width="3.85546875" style="9" bestFit="1" customWidth="1"/>
    <col min="144" max="144" width="3.7109375" style="9" hidden="1" customWidth="1"/>
    <col min="145" max="145" width="3.85546875" style="9" hidden="1" customWidth="1"/>
    <col min="146" max="146" width="3.5703125" style="9" bestFit="1" customWidth="1"/>
    <col min="147" max="147" width="3.85546875" style="9" bestFit="1" customWidth="1"/>
    <col min="148" max="148" width="3.5703125" style="9" bestFit="1" customWidth="1"/>
    <col min="149" max="149" width="3.85546875" style="9" bestFit="1" customWidth="1"/>
    <col min="150" max="150" width="3.5703125" style="9" hidden="1" customWidth="1"/>
    <col min="151" max="151" width="3.85546875" style="9" hidden="1" customWidth="1"/>
    <col min="152" max="152" width="3.5703125" style="9" customWidth="1"/>
    <col min="153" max="153" width="5.140625" style="9" bestFit="1" customWidth="1"/>
    <col min="154" max="154" width="3.5703125" style="19" customWidth="1" collapsed="1"/>
    <col min="155" max="155" width="3.85546875" style="9" customWidth="1"/>
    <col min="156" max="156" width="3.5703125" style="9" bestFit="1" customWidth="1"/>
    <col min="157" max="157" width="3.85546875" style="9" bestFit="1" customWidth="1"/>
    <col min="158" max="158" width="3.7109375" style="9" hidden="1" customWidth="1"/>
    <col min="159" max="159" width="3.85546875" style="9" hidden="1" customWidth="1"/>
    <col min="160" max="160" width="3.5703125" style="9" customWidth="1"/>
    <col min="161" max="161" width="3.85546875" style="9" customWidth="1"/>
    <col min="162" max="162" width="3.5703125" style="9" bestFit="1" customWidth="1"/>
    <col min="163" max="163" width="3.85546875" style="9" bestFit="1" customWidth="1"/>
    <col min="164" max="164" width="3.5703125" style="9" hidden="1" customWidth="1"/>
    <col min="165" max="165" width="3.85546875" style="9" hidden="1" customWidth="1"/>
    <col min="166" max="166" width="3.5703125" style="9" bestFit="1" customWidth="1"/>
    <col min="167" max="167" width="3.85546875" style="9" bestFit="1" customWidth="1"/>
    <col min="168" max="168" width="3.5703125" style="9" customWidth="1"/>
    <col min="169" max="169" width="3.85546875" style="9" customWidth="1"/>
    <col min="170" max="170" width="3.5703125" style="9" customWidth="1"/>
    <col min="171" max="171" width="3.85546875" style="9" customWidth="1"/>
    <col min="172" max="172" width="3.7109375" style="9" hidden="1" customWidth="1"/>
    <col min="173" max="173" width="3.85546875" style="9" hidden="1" customWidth="1"/>
    <col min="174" max="174" width="3.5703125" style="9" bestFit="1" customWidth="1"/>
    <col min="175" max="175" width="5.140625" style="9" bestFit="1" customWidth="1"/>
    <col min="176" max="176" width="3.5703125" style="9" bestFit="1" customWidth="1"/>
    <col min="177" max="177" width="3.85546875" style="9" bestFit="1" customWidth="1"/>
    <col min="178" max="178" width="3.5703125" style="9" hidden="1" customWidth="1"/>
    <col min="179" max="179" width="3.85546875" style="9" hidden="1" customWidth="1"/>
    <col min="180" max="180" width="3.5703125" style="9" bestFit="1" customWidth="1"/>
    <col min="181" max="181" width="3.85546875" style="9" bestFit="1" customWidth="1"/>
    <col min="182" max="182" width="3.5703125" style="9" bestFit="1" customWidth="1"/>
    <col min="183" max="183" width="3.85546875" style="9" bestFit="1" customWidth="1"/>
    <col min="184" max="184" width="3.5703125" style="9" bestFit="1" customWidth="1"/>
    <col min="185" max="185" width="3.85546875" style="9" bestFit="1" customWidth="1"/>
    <col min="186" max="186" width="3.7109375" style="9" hidden="1" customWidth="1"/>
    <col min="187" max="187" width="3.85546875" style="9" hidden="1" customWidth="1"/>
    <col min="188" max="188" width="3.5703125" style="9" bestFit="1" customWidth="1"/>
    <col min="189" max="189" width="3.85546875" style="9" bestFit="1" customWidth="1"/>
    <col min="190" max="190" width="3.5703125" style="9" bestFit="1" customWidth="1"/>
    <col min="191" max="191" width="5.140625" style="9" bestFit="1" customWidth="1"/>
    <col min="192" max="192" width="3.5703125" style="9" hidden="1" customWidth="1"/>
    <col min="193" max="193" width="3.85546875" style="9" hidden="1" customWidth="1"/>
    <col min="194" max="194" width="3.5703125" style="9" bestFit="1" customWidth="1"/>
    <col min="195" max="195" width="5.140625" style="9" bestFit="1" customWidth="1"/>
    <col min="196" max="196" width="3.5703125" style="9" bestFit="1" customWidth="1"/>
    <col min="197" max="197" width="3.85546875" style="9" bestFit="1" customWidth="1"/>
    <col min="198" max="198" width="3.5703125" style="9" bestFit="1" customWidth="1"/>
    <col min="199" max="199" width="3.85546875" style="9" bestFit="1" customWidth="1"/>
    <col min="200" max="200" width="3.7109375" style="9" hidden="1" customWidth="1"/>
    <col min="201" max="201" width="3.85546875" style="9" hidden="1" customWidth="1"/>
    <col min="202" max="202" width="3.5703125" style="9" customWidth="1"/>
    <col min="203" max="203" width="3.85546875" style="9" customWidth="1"/>
    <col min="204" max="204" width="3.5703125" style="9" customWidth="1"/>
    <col min="205" max="205" width="3.85546875" style="9" customWidth="1"/>
    <col min="206" max="206" width="3.5703125" style="9" hidden="1" customWidth="1"/>
    <col min="207" max="207" width="3.85546875" style="9" hidden="1" customWidth="1"/>
    <col min="208" max="208" width="3.5703125" style="9" bestFit="1" customWidth="1"/>
    <col min="209" max="209" width="3.85546875" style="9" bestFit="1" customWidth="1"/>
    <col min="210" max="210" width="3.5703125" style="9" customWidth="1"/>
    <col min="211" max="211" width="5.140625" style="9" bestFit="1" customWidth="1"/>
    <col min="212" max="212" width="3.5703125" style="9" bestFit="1" customWidth="1"/>
    <col min="213" max="213" width="3.85546875" style="9" bestFit="1" customWidth="1"/>
    <col min="214" max="214" width="3.7109375" style="9" hidden="1" customWidth="1"/>
    <col min="215" max="215" width="3.85546875" style="9" hidden="1" customWidth="1"/>
    <col min="216" max="216" width="3.5703125" style="9" bestFit="1" customWidth="1"/>
    <col min="217" max="217" width="3.85546875" style="9" bestFit="1" customWidth="1"/>
    <col min="218" max="218" width="3.5703125" style="9" bestFit="1" customWidth="1"/>
    <col min="219" max="219" width="3.85546875" style="9" bestFit="1" customWidth="1"/>
    <col min="220" max="220" width="3.5703125" style="9" hidden="1" customWidth="1"/>
    <col min="221" max="221" width="3.85546875" style="9" hidden="1" customWidth="1"/>
    <col min="222" max="222" width="3.5703125" style="9" bestFit="1" customWidth="1"/>
    <col min="223" max="223" width="5.140625" style="9" bestFit="1" customWidth="1"/>
    <col min="224" max="224" width="3.5703125" style="9" customWidth="1"/>
    <col min="225" max="225" width="23.7109375" style="9" customWidth="1"/>
    <col min="226" max="226" width="3.5703125" style="9" hidden="1" customWidth="1"/>
    <col min="227" max="227" width="3.85546875" style="9" hidden="1" customWidth="1"/>
    <col min="228" max="228" width="3.7109375" style="9" hidden="1" customWidth="1"/>
    <col min="229" max="229" width="5.140625" style="9" hidden="1" customWidth="1"/>
    <col min="230" max="230" width="3.5703125" style="9" hidden="1" customWidth="1"/>
    <col min="231" max="231" width="3.85546875" style="9" hidden="1" customWidth="1"/>
    <col min="232" max="232" width="3" style="9" hidden="1" customWidth="1"/>
    <col min="233" max="233" width="3.5703125" style="9" hidden="1" customWidth="1"/>
    <col min="234" max="234" width="3" style="9" hidden="1" customWidth="1"/>
    <col min="235" max="235" width="3.5703125" style="9" hidden="1" customWidth="1"/>
    <col min="236" max="236" width="3" style="9" hidden="1" customWidth="1"/>
    <col min="237" max="237" width="3.5703125" style="9" hidden="1" customWidth="1"/>
    <col min="238" max="16384" width="9.140625" style="9"/>
  </cols>
  <sheetData>
    <row r="1" spans="1:238" s="75" customFormat="1" ht="16.5" thickBot="1">
      <c r="A1" s="74"/>
      <c r="B1" s="74"/>
      <c r="I1" s="76"/>
      <c r="K1" s="77"/>
      <c r="L1" s="78"/>
      <c r="M1" s="78"/>
      <c r="N1" s="367">
        <v>42614</v>
      </c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  <c r="AA1" s="367"/>
      <c r="AB1" s="367">
        <f>$N$1+1</f>
        <v>42615</v>
      </c>
      <c r="AC1" s="367"/>
      <c r="AD1" s="367"/>
      <c r="AE1" s="367"/>
      <c r="AF1" s="367"/>
      <c r="AG1" s="367"/>
      <c r="AH1" s="367"/>
      <c r="AI1" s="367"/>
      <c r="AJ1" s="367"/>
      <c r="AK1" s="367"/>
      <c r="AL1" s="367"/>
      <c r="AM1" s="367"/>
      <c r="AN1" s="367"/>
      <c r="AO1" s="367"/>
      <c r="AP1" s="367">
        <f>$N$1+4</f>
        <v>42618</v>
      </c>
      <c r="AQ1" s="367"/>
      <c r="AR1" s="367"/>
      <c r="AS1" s="367"/>
      <c r="AT1" s="367"/>
      <c r="AU1" s="367"/>
      <c r="AV1" s="367"/>
      <c r="AW1" s="367"/>
      <c r="AX1" s="367"/>
      <c r="AY1" s="367"/>
      <c r="AZ1" s="367"/>
      <c r="BA1" s="367"/>
      <c r="BB1" s="367"/>
      <c r="BC1" s="367"/>
      <c r="BD1" s="367">
        <f>$N$1+5</f>
        <v>42619</v>
      </c>
      <c r="BE1" s="367"/>
      <c r="BF1" s="367"/>
      <c r="BG1" s="367"/>
      <c r="BH1" s="367"/>
      <c r="BI1" s="367"/>
      <c r="BJ1" s="367"/>
      <c r="BK1" s="367"/>
      <c r="BL1" s="367"/>
      <c r="BM1" s="367"/>
      <c r="BN1" s="367"/>
      <c r="BO1" s="367"/>
      <c r="BP1" s="367"/>
      <c r="BQ1" s="367"/>
      <c r="BR1" s="367">
        <f>$N$1+6</f>
        <v>42620</v>
      </c>
      <c r="BS1" s="367"/>
      <c r="BT1" s="367"/>
      <c r="BU1" s="367"/>
      <c r="BV1" s="367"/>
      <c r="BW1" s="367"/>
      <c r="BX1" s="367"/>
      <c r="BY1" s="367"/>
      <c r="BZ1" s="367"/>
      <c r="CA1" s="367"/>
      <c r="CB1" s="367"/>
      <c r="CC1" s="367"/>
      <c r="CD1" s="367"/>
      <c r="CE1" s="367"/>
      <c r="CF1" s="367">
        <f>$N$1+7</f>
        <v>42621</v>
      </c>
      <c r="CG1" s="367"/>
      <c r="CH1" s="367"/>
      <c r="CI1" s="367"/>
      <c r="CJ1" s="367"/>
      <c r="CK1" s="367"/>
      <c r="CL1" s="367"/>
      <c r="CM1" s="367"/>
      <c r="CN1" s="367"/>
      <c r="CO1" s="367"/>
      <c r="CP1" s="367"/>
      <c r="CQ1" s="367"/>
      <c r="CR1" s="367"/>
      <c r="CS1" s="367"/>
      <c r="CT1" s="367">
        <f>$N$1+8</f>
        <v>42622</v>
      </c>
      <c r="CU1" s="367"/>
      <c r="CV1" s="367"/>
      <c r="CW1" s="367"/>
      <c r="CX1" s="367"/>
      <c r="CY1" s="367"/>
      <c r="CZ1" s="367"/>
      <c r="DA1" s="367"/>
      <c r="DB1" s="367"/>
      <c r="DC1" s="367"/>
      <c r="DD1" s="367"/>
      <c r="DE1" s="367"/>
      <c r="DF1" s="367"/>
      <c r="DG1" s="367"/>
      <c r="DH1" s="367">
        <f>$N$1+11</f>
        <v>42625</v>
      </c>
      <c r="DI1" s="367"/>
      <c r="DJ1" s="367"/>
      <c r="DK1" s="367"/>
      <c r="DL1" s="367"/>
      <c r="DM1" s="367"/>
      <c r="DN1" s="367"/>
      <c r="DO1" s="367"/>
      <c r="DP1" s="367"/>
      <c r="DQ1" s="367"/>
      <c r="DR1" s="367"/>
      <c r="DS1" s="367"/>
      <c r="DT1" s="367"/>
      <c r="DU1" s="367"/>
      <c r="DV1" s="367">
        <f>$N$1+12</f>
        <v>42626</v>
      </c>
      <c r="DW1" s="367"/>
      <c r="DX1" s="367"/>
      <c r="DY1" s="367"/>
      <c r="DZ1" s="367"/>
      <c r="EA1" s="367"/>
      <c r="EB1" s="367"/>
      <c r="EC1" s="367"/>
      <c r="ED1" s="367"/>
      <c r="EE1" s="367"/>
      <c r="EF1" s="367"/>
      <c r="EG1" s="367"/>
      <c r="EH1" s="367"/>
      <c r="EI1" s="367"/>
      <c r="EJ1" s="367">
        <f>$N$1+13</f>
        <v>42627</v>
      </c>
      <c r="EK1" s="367"/>
      <c r="EL1" s="367"/>
      <c r="EM1" s="367"/>
      <c r="EN1" s="367"/>
      <c r="EO1" s="367"/>
      <c r="EP1" s="367"/>
      <c r="EQ1" s="367"/>
      <c r="ER1" s="367"/>
      <c r="ES1" s="367"/>
      <c r="ET1" s="367"/>
      <c r="EU1" s="367"/>
      <c r="EV1" s="367"/>
      <c r="EW1" s="367"/>
      <c r="EX1" s="367">
        <f>$N$1+14</f>
        <v>42628</v>
      </c>
      <c r="EY1" s="367"/>
      <c r="EZ1" s="367"/>
      <c r="FA1" s="367"/>
      <c r="FB1" s="367"/>
      <c r="FC1" s="367"/>
      <c r="FD1" s="367"/>
      <c r="FE1" s="367"/>
      <c r="FF1" s="367"/>
      <c r="FG1" s="367"/>
      <c r="FH1" s="367"/>
      <c r="FI1" s="367"/>
      <c r="FJ1" s="367"/>
      <c r="FK1" s="367"/>
      <c r="FL1" s="367">
        <f>$N$1+15</f>
        <v>42629</v>
      </c>
      <c r="FM1" s="367"/>
      <c r="FN1" s="367"/>
      <c r="FO1" s="367"/>
      <c r="FP1" s="367"/>
      <c r="FQ1" s="367"/>
      <c r="FR1" s="367"/>
      <c r="FS1" s="367"/>
      <c r="FT1" s="367"/>
      <c r="FU1" s="367"/>
      <c r="FV1" s="367"/>
      <c r="FW1" s="367"/>
      <c r="FX1" s="367"/>
      <c r="FY1" s="367"/>
      <c r="FZ1" s="367">
        <f>$N$1+18</f>
        <v>42632</v>
      </c>
      <c r="GA1" s="367"/>
      <c r="GB1" s="367"/>
      <c r="GC1" s="367"/>
      <c r="GD1" s="367"/>
      <c r="GE1" s="367"/>
      <c r="GF1" s="367"/>
      <c r="GG1" s="367"/>
      <c r="GH1" s="367"/>
      <c r="GI1" s="367"/>
      <c r="GJ1" s="367"/>
      <c r="GK1" s="367"/>
      <c r="GL1" s="367"/>
      <c r="GM1" s="367"/>
      <c r="GN1" s="367">
        <f>$N$1+19</f>
        <v>42633</v>
      </c>
      <c r="GO1" s="367"/>
      <c r="GP1" s="367"/>
      <c r="GQ1" s="367"/>
      <c r="GR1" s="367"/>
      <c r="GS1" s="367"/>
      <c r="GT1" s="367"/>
      <c r="GU1" s="367"/>
      <c r="GV1" s="367"/>
      <c r="GW1" s="367"/>
      <c r="GX1" s="367"/>
      <c r="GY1" s="367"/>
      <c r="GZ1" s="367"/>
      <c r="HA1" s="367"/>
      <c r="HB1" s="367">
        <f>$N$1+20</f>
        <v>42634</v>
      </c>
      <c r="HC1" s="367"/>
      <c r="HD1" s="367"/>
      <c r="HE1" s="367"/>
      <c r="HF1" s="367"/>
      <c r="HG1" s="367"/>
      <c r="HH1" s="367"/>
      <c r="HI1" s="367"/>
      <c r="HJ1" s="367"/>
      <c r="HK1" s="367"/>
      <c r="HL1" s="367"/>
      <c r="HM1" s="367"/>
      <c r="HN1" s="367"/>
      <c r="HO1" s="367"/>
      <c r="HP1" s="367">
        <f>$N$1+21</f>
        <v>42635</v>
      </c>
      <c r="HQ1" s="367"/>
      <c r="HR1" s="367"/>
      <c r="HS1" s="367"/>
      <c r="HT1" s="367"/>
      <c r="HU1" s="367"/>
      <c r="HV1" s="367"/>
      <c r="HW1" s="367"/>
      <c r="HX1" s="367"/>
      <c r="HY1" s="367"/>
      <c r="HZ1" s="367"/>
      <c r="IA1" s="367"/>
      <c r="IB1" s="367"/>
      <c r="IC1" s="367"/>
    </row>
    <row r="2" spans="1:238" ht="55.5" customHeight="1">
      <c r="A2" s="6" t="s">
        <v>43</v>
      </c>
      <c r="B2" s="6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49</v>
      </c>
      <c r="H2" s="7" t="s">
        <v>50</v>
      </c>
      <c r="I2" s="28" t="s">
        <v>51</v>
      </c>
      <c r="J2" s="7" t="s">
        <v>52</v>
      </c>
      <c r="L2" s="217" t="s">
        <v>90</v>
      </c>
      <c r="M2" s="33"/>
      <c r="N2" s="38" t="s">
        <v>32</v>
      </c>
      <c r="O2" s="39" t="s">
        <v>3</v>
      </c>
      <c r="P2" s="40" t="s">
        <v>37</v>
      </c>
      <c r="Q2" s="41" t="s">
        <v>3</v>
      </c>
      <c r="R2" s="40" t="s">
        <v>53</v>
      </c>
      <c r="S2" s="41" t="s">
        <v>3</v>
      </c>
      <c r="T2" s="38" t="s">
        <v>39</v>
      </c>
      <c r="U2" s="39" t="s">
        <v>3</v>
      </c>
      <c r="V2" s="40" t="s">
        <v>40</v>
      </c>
      <c r="W2" s="41" t="s">
        <v>3</v>
      </c>
      <c r="X2" s="40" t="s">
        <v>54</v>
      </c>
      <c r="Y2" s="41" t="s">
        <v>3</v>
      </c>
      <c r="Z2" s="38" t="s">
        <v>42</v>
      </c>
      <c r="AA2" s="39" t="s">
        <v>3</v>
      </c>
      <c r="AB2" s="38" t="s">
        <v>32</v>
      </c>
      <c r="AC2" s="39" t="s">
        <v>3</v>
      </c>
      <c r="AD2" s="40" t="s">
        <v>37</v>
      </c>
      <c r="AE2" s="41" t="s">
        <v>3</v>
      </c>
      <c r="AF2" s="40" t="s">
        <v>53</v>
      </c>
      <c r="AG2" s="41" t="s">
        <v>3</v>
      </c>
      <c r="AH2" s="38" t="s">
        <v>39</v>
      </c>
      <c r="AI2" s="39" t="s">
        <v>3</v>
      </c>
      <c r="AJ2" s="40" t="s">
        <v>40</v>
      </c>
      <c r="AK2" s="41" t="s">
        <v>3</v>
      </c>
      <c r="AL2" s="40" t="s">
        <v>54</v>
      </c>
      <c r="AM2" s="41" t="s">
        <v>3</v>
      </c>
      <c r="AN2" s="38" t="s">
        <v>42</v>
      </c>
      <c r="AO2" s="39" t="s">
        <v>3</v>
      </c>
      <c r="AP2" s="38" t="s">
        <v>32</v>
      </c>
      <c r="AQ2" s="39" t="s">
        <v>3</v>
      </c>
      <c r="AR2" s="40" t="s">
        <v>37</v>
      </c>
      <c r="AS2" s="41" t="s">
        <v>3</v>
      </c>
      <c r="AT2" s="40" t="s">
        <v>53</v>
      </c>
      <c r="AU2" s="41" t="s">
        <v>3</v>
      </c>
      <c r="AV2" s="38" t="s">
        <v>39</v>
      </c>
      <c r="AW2" s="39" t="s">
        <v>3</v>
      </c>
      <c r="AX2" s="40" t="s">
        <v>40</v>
      </c>
      <c r="AY2" s="41" t="s">
        <v>3</v>
      </c>
      <c r="AZ2" s="40" t="s">
        <v>54</v>
      </c>
      <c r="BA2" s="41" t="s">
        <v>3</v>
      </c>
      <c r="BB2" s="42" t="s">
        <v>42</v>
      </c>
      <c r="BC2" s="39" t="s">
        <v>3</v>
      </c>
      <c r="BD2" s="38" t="s">
        <v>32</v>
      </c>
      <c r="BE2" s="39" t="s">
        <v>3</v>
      </c>
      <c r="BF2" s="40" t="s">
        <v>37</v>
      </c>
      <c r="BG2" s="41" t="s">
        <v>3</v>
      </c>
      <c r="BH2" s="40" t="s">
        <v>53</v>
      </c>
      <c r="BI2" s="41" t="s">
        <v>3</v>
      </c>
      <c r="BJ2" s="38" t="s">
        <v>39</v>
      </c>
      <c r="BK2" s="39" t="s">
        <v>3</v>
      </c>
      <c r="BL2" s="40" t="s">
        <v>40</v>
      </c>
      <c r="BM2" s="41" t="s">
        <v>3</v>
      </c>
      <c r="BN2" s="40" t="s">
        <v>54</v>
      </c>
      <c r="BO2" s="41" t="s">
        <v>3</v>
      </c>
      <c r="BP2" s="38" t="s">
        <v>42</v>
      </c>
      <c r="BQ2" s="39" t="s">
        <v>3</v>
      </c>
      <c r="BR2" s="38" t="s">
        <v>32</v>
      </c>
      <c r="BS2" s="39" t="s">
        <v>3</v>
      </c>
      <c r="BT2" s="40" t="s">
        <v>37</v>
      </c>
      <c r="BU2" s="41" t="s">
        <v>3</v>
      </c>
      <c r="BV2" s="40" t="s">
        <v>53</v>
      </c>
      <c r="BW2" s="41" t="s">
        <v>3</v>
      </c>
      <c r="BX2" s="38" t="s">
        <v>39</v>
      </c>
      <c r="BY2" s="39" t="s">
        <v>3</v>
      </c>
      <c r="BZ2" s="40" t="s">
        <v>40</v>
      </c>
      <c r="CA2" s="41" t="s">
        <v>3</v>
      </c>
      <c r="CB2" s="40" t="s">
        <v>54</v>
      </c>
      <c r="CC2" s="41" t="s">
        <v>3</v>
      </c>
      <c r="CD2" s="42" t="s">
        <v>42</v>
      </c>
      <c r="CE2" s="39" t="s">
        <v>3</v>
      </c>
      <c r="CF2" s="38" t="s">
        <v>32</v>
      </c>
      <c r="CG2" s="39" t="s">
        <v>3</v>
      </c>
      <c r="CH2" s="40" t="s">
        <v>37</v>
      </c>
      <c r="CI2" s="41" t="s">
        <v>3</v>
      </c>
      <c r="CJ2" s="40" t="s">
        <v>53</v>
      </c>
      <c r="CK2" s="41" t="s">
        <v>3</v>
      </c>
      <c r="CL2" s="38" t="s">
        <v>39</v>
      </c>
      <c r="CM2" s="39" t="s">
        <v>3</v>
      </c>
      <c r="CN2" s="40" t="s">
        <v>40</v>
      </c>
      <c r="CO2" s="41" t="s">
        <v>3</v>
      </c>
      <c r="CP2" s="40" t="s">
        <v>54</v>
      </c>
      <c r="CQ2" s="41" t="s">
        <v>3</v>
      </c>
      <c r="CR2" s="42" t="s">
        <v>42</v>
      </c>
      <c r="CS2" s="39" t="s">
        <v>3</v>
      </c>
      <c r="CT2" s="38" t="s">
        <v>32</v>
      </c>
      <c r="CU2" s="39" t="s">
        <v>3</v>
      </c>
      <c r="CV2" s="40" t="s">
        <v>37</v>
      </c>
      <c r="CW2" s="41" t="s">
        <v>3</v>
      </c>
      <c r="CX2" s="40" t="s">
        <v>53</v>
      </c>
      <c r="CY2" s="41" t="s">
        <v>3</v>
      </c>
      <c r="CZ2" s="38" t="s">
        <v>39</v>
      </c>
      <c r="DA2" s="39" t="s">
        <v>3</v>
      </c>
      <c r="DB2" s="40" t="s">
        <v>40</v>
      </c>
      <c r="DC2" s="41" t="s">
        <v>3</v>
      </c>
      <c r="DD2" s="43" t="s">
        <v>54</v>
      </c>
      <c r="DE2" s="41" t="s">
        <v>3</v>
      </c>
      <c r="DF2" s="38" t="s">
        <v>42</v>
      </c>
      <c r="DG2" s="39" t="s">
        <v>3</v>
      </c>
      <c r="DH2" s="38" t="s">
        <v>32</v>
      </c>
      <c r="DI2" s="39" t="s">
        <v>3</v>
      </c>
      <c r="DJ2" s="40" t="s">
        <v>37</v>
      </c>
      <c r="DK2" s="41" t="s">
        <v>3</v>
      </c>
      <c r="DL2" s="40" t="s">
        <v>53</v>
      </c>
      <c r="DM2" s="41" t="s">
        <v>3</v>
      </c>
      <c r="DN2" s="38" t="s">
        <v>39</v>
      </c>
      <c r="DO2" s="39" t="s">
        <v>3</v>
      </c>
      <c r="DP2" s="40" t="s">
        <v>40</v>
      </c>
      <c r="DQ2" s="41" t="s">
        <v>3</v>
      </c>
      <c r="DR2" s="40" t="s">
        <v>54</v>
      </c>
      <c r="DS2" s="41" t="s">
        <v>3</v>
      </c>
      <c r="DT2" s="38" t="s">
        <v>42</v>
      </c>
      <c r="DU2" s="39" t="s">
        <v>3</v>
      </c>
      <c r="DV2" s="38" t="s">
        <v>32</v>
      </c>
      <c r="DW2" s="39" t="s">
        <v>3</v>
      </c>
      <c r="DX2" s="40" t="s">
        <v>37</v>
      </c>
      <c r="DY2" s="41" t="s">
        <v>3</v>
      </c>
      <c r="DZ2" s="40" t="s">
        <v>53</v>
      </c>
      <c r="EA2" s="41" t="s">
        <v>3</v>
      </c>
      <c r="EB2" s="42" t="s">
        <v>39</v>
      </c>
      <c r="EC2" s="39" t="s">
        <v>3</v>
      </c>
      <c r="ED2" s="40" t="s">
        <v>40</v>
      </c>
      <c r="EE2" s="41" t="s">
        <v>3</v>
      </c>
      <c r="EF2" s="40" t="s">
        <v>54</v>
      </c>
      <c r="EG2" s="41" t="s">
        <v>3</v>
      </c>
      <c r="EH2" s="38" t="s">
        <v>42</v>
      </c>
      <c r="EI2" s="39" t="s">
        <v>3</v>
      </c>
      <c r="EJ2" s="38" t="s">
        <v>32</v>
      </c>
      <c r="EK2" s="39" t="s">
        <v>3</v>
      </c>
      <c r="EL2" s="40" t="s">
        <v>37</v>
      </c>
      <c r="EM2" s="41" t="s">
        <v>3</v>
      </c>
      <c r="EN2" s="40" t="s">
        <v>53</v>
      </c>
      <c r="EO2" s="41" t="s">
        <v>3</v>
      </c>
      <c r="EP2" s="38" t="s">
        <v>39</v>
      </c>
      <c r="EQ2" s="39" t="s">
        <v>3</v>
      </c>
      <c r="ER2" s="43" t="s">
        <v>40</v>
      </c>
      <c r="ES2" s="41" t="s">
        <v>3</v>
      </c>
      <c r="ET2" s="40" t="s">
        <v>54</v>
      </c>
      <c r="EU2" s="41" t="s">
        <v>3</v>
      </c>
      <c r="EV2" s="42" t="s">
        <v>42</v>
      </c>
      <c r="EW2" s="39" t="s">
        <v>3</v>
      </c>
      <c r="EX2" s="38" t="s">
        <v>32</v>
      </c>
      <c r="EY2" s="39" t="s">
        <v>3</v>
      </c>
      <c r="EZ2" s="40" t="s">
        <v>37</v>
      </c>
      <c r="FA2" s="41" t="s">
        <v>3</v>
      </c>
      <c r="FB2" s="40" t="s">
        <v>53</v>
      </c>
      <c r="FC2" s="41" t="s">
        <v>3</v>
      </c>
      <c r="FD2" s="38" t="s">
        <v>39</v>
      </c>
      <c r="FE2" s="39" t="s">
        <v>3</v>
      </c>
      <c r="FF2" s="40" t="s">
        <v>40</v>
      </c>
      <c r="FG2" s="41" t="s">
        <v>3</v>
      </c>
      <c r="FH2" s="40" t="s">
        <v>54</v>
      </c>
      <c r="FI2" s="41" t="s">
        <v>3</v>
      </c>
      <c r="FJ2" s="38" t="s">
        <v>42</v>
      </c>
      <c r="FK2" s="39" t="s">
        <v>3</v>
      </c>
      <c r="FL2" s="38" t="s">
        <v>32</v>
      </c>
      <c r="FM2" s="39" t="s">
        <v>3</v>
      </c>
      <c r="FN2" s="40" t="s">
        <v>37</v>
      </c>
      <c r="FO2" s="41" t="s">
        <v>3</v>
      </c>
      <c r="FP2" s="40" t="s">
        <v>53</v>
      </c>
      <c r="FQ2" s="41" t="s">
        <v>3</v>
      </c>
      <c r="FR2" s="38" t="s">
        <v>39</v>
      </c>
      <c r="FS2" s="39" t="s">
        <v>3</v>
      </c>
      <c r="FT2" s="40" t="s">
        <v>40</v>
      </c>
      <c r="FU2" s="41" t="s">
        <v>3</v>
      </c>
      <c r="FV2" s="40" t="s">
        <v>54</v>
      </c>
      <c r="FW2" s="41" t="s">
        <v>3</v>
      </c>
      <c r="FX2" s="38" t="s">
        <v>42</v>
      </c>
      <c r="FY2" s="39" t="s">
        <v>3</v>
      </c>
      <c r="FZ2" s="38" t="s">
        <v>32</v>
      </c>
      <c r="GA2" s="39" t="s">
        <v>3</v>
      </c>
      <c r="GB2" s="40" t="s">
        <v>37</v>
      </c>
      <c r="GC2" s="41" t="s">
        <v>3</v>
      </c>
      <c r="GD2" s="40" t="s">
        <v>53</v>
      </c>
      <c r="GE2" s="41" t="s">
        <v>3</v>
      </c>
      <c r="GF2" s="38" t="s">
        <v>39</v>
      </c>
      <c r="GG2" s="39" t="s">
        <v>3</v>
      </c>
      <c r="GH2" s="40" t="s">
        <v>40</v>
      </c>
      <c r="GI2" s="41" t="s">
        <v>3</v>
      </c>
      <c r="GJ2" s="40" t="s">
        <v>54</v>
      </c>
      <c r="GK2" s="41" t="s">
        <v>3</v>
      </c>
      <c r="GL2" s="38" t="s">
        <v>42</v>
      </c>
      <c r="GM2" s="39" t="s">
        <v>3</v>
      </c>
      <c r="GN2" s="38" t="s">
        <v>32</v>
      </c>
      <c r="GO2" s="39" t="s">
        <v>3</v>
      </c>
      <c r="GP2" s="40" t="s">
        <v>37</v>
      </c>
      <c r="GQ2" s="41" t="s">
        <v>3</v>
      </c>
      <c r="GR2" s="40" t="s">
        <v>53</v>
      </c>
      <c r="GS2" s="41" t="s">
        <v>3</v>
      </c>
      <c r="GT2" s="38" t="s">
        <v>39</v>
      </c>
      <c r="GU2" s="39" t="s">
        <v>3</v>
      </c>
      <c r="GV2" s="40" t="s">
        <v>40</v>
      </c>
      <c r="GW2" s="41" t="s">
        <v>3</v>
      </c>
      <c r="GX2" s="40" t="s">
        <v>54</v>
      </c>
      <c r="GY2" s="41" t="s">
        <v>3</v>
      </c>
      <c r="GZ2" s="38" t="s">
        <v>42</v>
      </c>
      <c r="HA2" s="39" t="s">
        <v>3</v>
      </c>
      <c r="HB2" s="38" t="s">
        <v>32</v>
      </c>
      <c r="HC2" s="39" t="s">
        <v>3</v>
      </c>
      <c r="HD2" s="40" t="s">
        <v>37</v>
      </c>
      <c r="HE2" s="41" t="s">
        <v>3</v>
      </c>
      <c r="HF2" s="40" t="s">
        <v>53</v>
      </c>
      <c r="HG2" s="41" t="s">
        <v>3</v>
      </c>
      <c r="HH2" s="38" t="s">
        <v>39</v>
      </c>
      <c r="HI2" s="39" t="s">
        <v>3</v>
      </c>
      <c r="HJ2" s="40" t="s">
        <v>40</v>
      </c>
      <c r="HK2" s="41" t="s">
        <v>3</v>
      </c>
      <c r="HL2" s="40" t="s">
        <v>54</v>
      </c>
      <c r="HM2" s="41" t="s">
        <v>3</v>
      </c>
      <c r="HN2" s="38" t="s">
        <v>42</v>
      </c>
      <c r="HO2" s="39" t="s">
        <v>3</v>
      </c>
      <c r="HP2" s="38" t="s">
        <v>32</v>
      </c>
      <c r="HQ2" s="39" t="s">
        <v>3</v>
      </c>
      <c r="HR2" s="40" t="s">
        <v>37</v>
      </c>
      <c r="HS2" s="41" t="s">
        <v>3</v>
      </c>
      <c r="HT2" s="40" t="s">
        <v>53</v>
      </c>
      <c r="HU2" s="41" t="s">
        <v>3</v>
      </c>
      <c r="HV2" s="38" t="s">
        <v>39</v>
      </c>
      <c r="HW2" s="39" t="s">
        <v>3</v>
      </c>
      <c r="HX2" s="40" t="s">
        <v>40</v>
      </c>
      <c r="HY2" s="41" t="s">
        <v>3</v>
      </c>
      <c r="HZ2" s="40" t="s">
        <v>54</v>
      </c>
      <c r="IA2" s="41" t="s">
        <v>3</v>
      </c>
      <c r="IB2" s="38" t="s">
        <v>42</v>
      </c>
      <c r="IC2" s="39" t="s">
        <v>3</v>
      </c>
    </row>
    <row r="3" spans="1:238">
      <c r="A3" s="15">
        <f t="shared" ref="A3:A22" si="0">SUM(N3:HN3)</f>
        <v>0</v>
      </c>
      <c r="B3" s="10">
        <v>0</v>
      </c>
      <c r="C3" s="11">
        <f t="shared" ref="C3:C22" si="1">H3-B3*2</f>
        <v>48</v>
      </c>
      <c r="D3" s="12" t="s">
        <v>57</v>
      </c>
      <c r="E3" s="13">
        <v>16</v>
      </c>
      <c r="F3" s="13"/>
      <c r="G3" s="14">
        <f t="shared" ref="G3:G22" si="2">E3-F3</f>
        <v>16</v>
      </c>
      <c r="H3" s="14">
        <f t="shared" ref="H3:H22" si="3">G3*3</f>
        <v>48</v>
      </c>
      <c r="I3" s="27">
        <f t="shared" ref="I3:I34" si="4">(N3*2+P3*2+R3*3+T3*2+V3*2+X3*3+Z3*2)+(AB3*2+AD3*2+AF3*3+AH3*2+AJ3*2+AL3*3+AN3*2)+(AP3*2+AR3*2+AT3*3+AV3*2+AX3*2+AZ3*3+BB3*2)+(BD3*2+BF3*2+BH3*3+BJ3*2+BL3*2+BN3*3+BP3*2)+(BR3*2+BT3*2+BV3*3+BX3*2+BZ3*2+CB3*3+CD3*2)+(CF3*2+CH3*2+CJ3*3+CL3*2+CN3*2+CP3*3+CR3*2)+(CT3*2+CV3*2+CX3*3+CZ3*2+DB3*2+DD3*3+DF3*2)+(DH3*2+DJ3*2+DL3*3+DN3*2+DP3*2+DR3*3+DT3*2)+(DV3*2+DX3*2+DZ3*3+EB3*2+ED3*2+EF3*3+EH3*2)+(EJ3*2+EL3*2+EN3*3+EP3*2+ER3*2+ET3*3+EV3*2)+(EX3*2+EZ3*2+FB3*3+FD3*2+FF3*2+FH3*3+FJ3*2)+(FL3*2+FN3*2+FP3*3+FR3*2+FT3*2+FV3*3+FX3*2)+(FZ3*2+GB3*2+GD3*3+GF3*2+GH3*2+GJ3*3+GL3*2)+(GN3*2+GP3*2+GR3*3+GT3*2+GV3*2+GX3*3+GZ3*2)+(HB3*2+HD3*2+HF3*3+HH3*2+HJ3*2+HL3*3+HN3*2)+(HP3*2+HR3*2+HT3*3+HV3*2+HX3*2+HZ3*3+IB3*2)</f>
        <v>0</v>
      </c>
      <c r="J3" s="15">
        <f t="shared" ref="J3:J22" si="5">H3-I3</f>
        <v>48</v>
      </c>
      <c r="K3" s="22">
        <f t="shared" ref="K3:K33" si="6">J3</f>
        <v>48</v>
      </c>
      <c r="L3" s="30" t="s">
        <v>58</v>
      </c>
      <c r="M3" s="30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4"/>
      <c r="AA3" s="234"/>
      <c r="AB3" s="235"/>
      <c r="AC3" s="235"/>
      <c r="AD3" s="235"/>
      <c r="AE3" s="235"/>
      <c r="AF3" s="235"/>
      <c r="AG3" s="235"/>
      <c r="AH3" s="235"/>
      <c r="AI3" s="235"/>
      <c r="AJ3" s="235"/>
      <c r="AK3" s="235"/>
      <c r="AL3" s="235"/>
      <c r="AM3" s="235"/>
      <c r="AN3" s="235"/>
      <c r="AO3" s="235"/>
      <c r="AP3" s="234"/>
      <c r="AQ3" s="234"/>
      <c r="AR3" s="234"/>
      <c r="AS3" s="234"/>
      <c r="AT3" s="234"/>
      <c r="AU3" s="234"/>
      <c r="AV3" s="234"/>
      <c r="AW3" s="234"/>
      <c r="AX3" s="234"/>
      <c r="AY3" s="234"/>
      <c r="AZ3" s="234"/>
      <c r="BA3" s="234"/>
      <c r="BB3" s="234"/>
      <c r="BC3" s="234"/>
      <c r="BD3" s="235"/>
      <c r="BE3" s="235"/>
      <c r="BF3" s="235"/>
      <c r="BG3" s="235"/>
      <c r="BH3" s="235"/>
      <c r="BI3" s="235"/>
      <c r="BJ3" s="235"/>
      <c r="BK3" s="235"/>
      <c r="BL3" s="235"/>
      <c r="BM3" s="235"/>
      <c r="BN3" s="235"/>
      <c r="BO3" s="235"/>
      <c r="BP3" s="235"/>
      <c r="BQ3" s="235"/>
      <c r="BR3" s="234"/>
      <c r="BS3" s="234"/>
      <c r="BT3" s="234"/>
      <c r="BU3" s="234"/>
      <c r="BV3" s="234"/>
      <c r="BW3" s="234"/>
      <c r="BX3" s="234"/>
      <c r="BY3" s="234"/>
      <c r="BZ3" s="234"/>
      <c r="CA3" s="234"/>
      <c r="CB3" s="234"/>
      <c r="CC3" s="234"/>
      <c r="CD3" s="234"/>
      <c r="CE3" s="234"/>
      <c r="CF3" s="235"/>
      <c r="CG3" s="235"/>
      <c r="CH3" s="235"/>
      <c r="CI3" s="235"/>
      <c r="CJ3" s="235"/>
      <c r="CK3" s="235"/>
      <c r="CL3" s="235"/>
      <c r="CM3" s="235"/>
      <c r="CN3" s="235"/>
      <c r="CO3" s="235"/>
      <c r="CP3" s="235"/>
      <c r="CQ3" s="235"/>
      <c r="CR3" s="235"/>
      <c r="CS3" s="235"/>
      <c r="CT3" s="234"/>
      <c r="CU3" s="234"/>
      <c r="CV3" s="234"/>
      <c r="CW3" s="234"/>
      <c r="CX3" s="234"/>
      <c r="CY3" s="234"/>
      <c r="CZ3" s="234"/>
      <c r="DA3" s="234"/>
      <c r="DB3" s="234"/>
      <c r="DC3" s="234"/>
      <c r="DD3" s="234"/>
      <c r="DE3" s="234"/>
      <c r="DF3" s="234"/>
      <c r="DG3" s="234"/>
      <c r="DH3" s="235"/>
      <c r="DI3" s="235"/>
      <c r="DJ3" s="235"/>
      <c r="DK3" s="235"/>
      <c r="DL3" s="235"/>
      <c r="DM3" s="235"/>
      <c r="DN3" s="235"/>
      <c r="DO3" s="235"/>
      <c r="DP3" s="235"/>
      <c r="DQ3" s="235"/>
      <c r="DR3" s="235"/>
      <c r="DS3" s="235"/>
      <c r="DT3" s="235"/>
      <c r="DU3" s="235"/>
      <c r="DV3" s="234"/>
      <c r="DW3" s="234"/>
      <c r="DX3" s="234"/>
      <c r="DY3" s="234"/>
      <c r="DZ3" s="234"/>
      <c r="EA3" s="234"/>
      <c r="EB3" s="234"/>
      <c r="EC3" s="234"/>
      <c r="ED3" s="234"/>
      <c r="EE3" s="234"/>
      <c r="EF3" s="234"/>
      <c r="EG3" s="234"/>
      <c r="EH3" s="234"/>
      <c r="EI3" s="234"/>
      <c r="EJ3" s="235"/>
      <c r="EK3" s="235"/>
      <c r="EL3" s="235"/>
      <c r="EM3" s="235"/>
      <c r="EN3" s="235"/>
      <c r="EO3" s="235"/>
      <c r="EP3" s="235"/>
      <c r="EQ3" s="235"/>
      <c r="ER3" s="235"/>
      <c r="ES3" s="235"/>
      <c r="ET3" s="235"/>
      <c r="EU3" s="235"/>
      <c r="EV3" s="235"/>
      <c r="EW3" s="235"/>
      <c r="EX3" s="234"/>
      <c r="EY3" s="234"/>
      <c r="EZ3" s="234"/>
      <c r="FA3" s="234"/>
      <c r="FB3" s="234"/>
      <c r="FC3" s="234"/>
      <c r="FD3" s="234"/>
      <c r="FE3" s="234"/>
      <c r="FF3" s="234"/>
      <c r="FG3" s="234"/>
      <c r="FH3" s="234"/>
      <c r="FI3" s="234"/>
      <c r="FJ3" s="234"/>
      <c r="FK3" s="234"/>
      <c r="FL3" s="235"/>
      <c r="FM3" s="235"/>
      <c r="FN3" s="235"/>
      <c r="FO3" s="235"/>
      <c r="FP3" s="235"/>
      <c r="FQ3" s="235"/>
      <c r="FR3" s="235"/>
      <c r="FS3" s="235"/>
      <c r="FT3" s="235"/>
      <c r="FU3" s="235"/>
      <c r="FV3" s="235"/>
      <c r="FW3" s="235"/>
      <c r="FX3" s="235"/>
      <c r="FY3" s="235"/>
      <c r="FZ3" s="234"/>
      <c r="GA3" s="234"/>
      <c r="GB3" s="234"/>
      <c r="GC3" s="234"/>
      <c r="GD3" s="234"/>
      <c r="GE3" s="234"/>
      <c r="GF3" s="234"/>
      <c r="GG3" s="234"/>
      <c r="GH3" s="234"/>
      <c r="GI3" s="234"/>
      <c r="GJ3" s="234"/>
      <c r="GK3" s="234"/>
      <c r="GL3" s="234"/>
      <c r="GM3" s="234"/>
      <c r="GN3" s="235"/>
      <c r="GO3" s="235"/>
      <c r="GP3" s="235"/>
      <c r="GQ3" s="235"/>
      <c r="GR3" s="235"/>
      <c r="GS3" s="235"/>
      <c r="GT3" s="235"/>
      <c r="GU3" s="235"/>
      <c r="GV3" s="235"/>
      <c r="GW3" s="235"/>
      <c r="GX3" s="235"/>
      <c r="GY3" s="235"/>
      <c r="GZ3" s="235"/>
      <c r="HA3" s="235"/>
      <c r="HB3" s="234"/>
      <c r="HC3" s="234"/>
      <c r="HD3" s="234"/>
      <c r="HE3" s="234"/>
      <c r="HF3" s="234"/>
      <c r="HG3" s="234"/>
      <c r="HH3" s="234"/>
      <c r="HI3" s="234"/>
      <c r="HJ3" s="234"/>
      <c r="HK3" s="234"/>
      <c r="HL3" s="234"/>
      <c r="HM3" s="234"/>
      <c r="HN3" s="234"/>
      <c r="HO3" s="234"/>
      <c r="HP3" s="34"/>
      <c r="HQ3" s="34"/>
      <c r="HR3" s="34"/>
      <c r="HS3" s="34"/>
      <c r="HT3" s="34"/>
      <c r="HU3" s="34"/>
      <c r="HV3" s="34"/>
      <c r="HW3" s="34"/>
      <c r="HX3" s="34"/>
      <c r="HY3" s="34"/>
      <c r="HZ3" s="34"/>
      <c r="IA3" s="34"/>
      <c r="IB3" s="34"/>
      <c r="IC3" s="34"/>
    </row>
    <row r="4" spans="1:238">
      <c r="A4" s="15">
        <f t="shared" si="0"/>
        <v>0</v>
      </c>
      <c r="B4" s="10">
        <v>0</v>
      </c>
      <c r="C4" s="11">
        <f t="shared" si="1"/>
        <v>24</v>
      </c>
      <c r="D4" s="12" t="s">
        <v>55</v>
      </c>
      <c r="E4" s="13">
        <v>10</v>
      </c>
      <c r="F4" s="13">
        <v>2</v>
      </c>
      <c r="G4" s="14">
        <f t="shared" si="2"/>
        <v>8</v>
      </c>
      <c r="H4" s="14">
        <f t="shared" si="3"/>
        <v>24</v>
      </c>
      <c r="I4" s="27">
        <f t="shared" si="4"/>
        <v>0</v>
      </c>
      <c r="J4" s="15">
        <f t="shared" si="5"/>
        <v>24</v>
      </c>
      <c r="K4" s="22">
        <f t="shared" si="6"/>
        <v>24</v>
      </c>
      <c r="L4" s="30" t="s">
        <v>56</v>
      </c>
      <c r="M4" s="30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/>
      <c r="Y4" s="234"/>
      <c r="Z4" s="234"/>
      <c r="AA4" s="234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4"/>
      <c r="AQ4" s="234"/>
      <c r="AR4" s="234"/>
      <c r="AS4" s="234"/>
      <c r="AT4" s="234"/>
      <c r="AU4" s="234"/>
      <c r="AV4" s="234"/>
      <c r="AW4" s="234"/>
      <c r="AX4" s="234"/>
      <c r="AY4" s="234"/>
      <c r="AZ4" s="234"/>
      <c r="BA4" s="234"/>
      <c r="BB4" s="234"/>
      <c r="BC4" s="234"/>
      <c r="BD4" s="235"/>
      <c r="BE4" s="235"/>
      <c r="BF4" s="235"/>
      <c r="BG4" s="235"/>
      <c r="BH4" s="235"/>
      <c r="BI4" s="235"/>
      <c r="BJ4" s="235"/>
      <c r="BK4" s="235"/>
      <c r="BL4" s="235"/>
      <c r="BM4" s="235"/>
      <c r="BN4" s="235"/>
      <c r="BO4" s="235"/>
      <c r="BP4" s="235"/>
      <c r="BQ4" s="235"/>
      <c r="BR4" s="234"/>
      <c r="BS4" s="234"/>
      <c r="BT4" s="234"/>
      <c r="BU4" s="234"/>
      <c r="BV4" s="234"/>
      <c r="BW4" s="234"/>
      <c r="BX4" s="234"/>
      <c r="BY4" s="234"/>
      <c r="BZ4" s="234"/>
      <c r="CA4" s="234"/>
      <c r="CB4" s="234"/>
      <c r="CC4" s="234"/>
      <c r="CD4" s="234"/>
      <c r="CE4" s="234"/>
      <c r="CF4" s="235"/>
      <c r="CG4" s="235"/>
      <c r="CH4" s="235"/>
      <c r="CI4" s="235"/>
      <c r="CJ4" s="235"/>
      <c r="CK4" s="235"/>
      <c r="CL4" s="235"/>
      <c r="CM4" s="235"/>
      <c r="CN4" s="235"/>
      <c r="CO4" s="235"/>
      <c r="CP4" s="235"/>
      <c r="CQ4" s="235"/>
      <c r="CR4" s="235"/>
      <c r="CS4" s="235"/>
      <c r="CT4" s="234"/>
      <c r="CU4" s="234"/>
      <c r="CV4" s="234"/>
      <c r="CW4" s="234"/>
      <c r="CX4" s="234"/>
      <c r="CY4" s="234"/>
      <c r="CZ4" s="234"/>
      <c r="DA4" s="234"/>
      <c r="DB4" s="234"/>
      <c r="DC4" s="234"/>
      <c r="DD4" s="234"/>
      <c r="DE4" s="234"/>
      <c r="DF4" s="234"/>
      <c r="DG4" s="234"/>
      <c r="DH4" s="235"/>
      <c r="DI4" s="235"/>
      <c r="DJ4" s="235"/>
      <c r="DK4" s="235"/>
      <c r="DL4" s="235"/>
      <c r="DM4" s="235"/>
      <c r="DN4" s="235"/>
      <c r="DO4" s="235"/>
      <c r="DP4" s="235"/>
      <c r="DQ4" s="235"/>
      <c r="DR4" s="235"/>
      <c r="DS4" s="235"/>
      <c r="DT4" s="235"/>
      <c r="DU4" s="235"/>
      <c r="DV4" s="234"/>
      <c r="DW4" s="234"/>
      <c r="DX4" s="234"/>
      <c r="DY4" s="234"/>
      <c r="DZ4" s="234"/>
      <c r="EA4" s="234"/>
      <c r="EB4" s="234"/>
      <c r="EC4" s="234"/>
      <c r="ED4" s="234"/>
      <c r="EE4" s="234"/>
      <c r="EF4" s="234"/>
      <c r="EG4" s="234"/>
      <c r="EH4" s="234"/>
      <c r="EI4" s="234"/>
      <c r="EJ4" s="235"/>
      <c r="EK4" s="235"/>
      <c r="EL4" s="235"/>
      <c r="EM4" s="235"/>
      <c r="EN4" s="235"/>
      <c r="EO4" s="235"/>
      <c r="EP4" s="235"/>
      <c r="EQ4" s="235"/>
      <c r="ER4" s="235"/>
      <c r="ES4" s="235"/>
      <c r="ET4" s="235"/>
      <c r="EU4" s="235"/>
      <c r="EV4" s="235"/>
      <c r="EW4" s="235"/>
      <c r="EX4" s="234"/>
      <c r="EY4" s="234"/>
      <c r="EZ4" s="234"/>
      <c r="FA4" s="234"/>
      <c r="FB4" s="234"/>
      <c r="FC4" s="234"/>
      <c r="FD4" s="234"/>
      <c r="FE4" s="234"/>
      <c r="FF4" s="234"/>
      <c r="FG4" s="234"/>
      <c r="FH4" s="234"/>
      <c r="FI4" s="234"/>
      <c r="FJ4" s="234"/>
      <c r="FK4" s="234"/>
      <c r="FL4" s="235"/>
      <c r="FM4" s="235"/>
      <c r="FN4" s="235"/>
      <c r="FO4" s="235"/>
      <c r="FP4" s="235"/>
      <c r="FQ4" s="235"/>
      <c r="FR4" s="235"/>
      <c r="FS4" s="235"/>
      <c r="FT4" s="235"/>
      <c r="FU4" s="235"/>
      <c r="FV4" s="235"/>
      <c r="FW4" s="235"/>
      <c r="FX4" s="235"/>
      <c r="FY4" s="235"/>
      <c r="FZ4" s="234"/>
      <c r="GA4" s="234"/>
      <c r="GB4" s="234"/>
      <c r="GC4" s="234"/>
      <c r="GD4" s="234"/>
      <c r="GE4" s="234"/>
      <c r="GF4" s="234"/>
      <c r="GG4" s="234"/>
      <c r="GH4" s="234"/>
      <c r="GI4" s="234"/>
      <c r="GJ4" s="234"/>
      <c r="GK4" s="234"/>
      <c r="GL4" s="234"/>
      <c r="GM4" s="234"/>
      <c r="GN4" s="235"/>
      <c r="GO4" s="235"/>
      <c r="GP4" s="235"/>
      <c r="GQ4" s="235"/>
      <c r="GR4" s="235"/>
      <c r="GS4" s="235"/>
      <c r="GT4" s="235"/>
      <c r="GU4" s="235"/>
      <c r="GV4" s="235"/>
      <c r="GW4" s="235"/>
      <c r="GX4" s="235"/>
      <c r="GY4" s="235"/>
      <c r="GZ4" s="235"/>
      <c r="HA4" s="235"/>
      <c r="HB4" s="234"/>
      <c r="HC4" s="234"/>
      <c r="HD4" s="234"/>
      <c r="HE4" s="234"/>
      <c r="HF4" s="234"/>
      <c r="HG4" s="234"/>
      <c r="HH4" s="234"/>
      <c r="HI4" s="234"/>
      <c r="HJ4" s="234"/>
      <c r="HK4" s="234"/>
      <c r="HL4" s="234"/>
      <c r="HM4" s="234"/>
      <c r="HN4" s="234"/>
      <c r="HO4" s="2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</row>
    <row r="5" spans="1:238">
      <c r="A5" s="15">
        <f t="shared" si="0"/>
        <v>0</v>
      </c>
      <c r="B5" s="10">
        <v>0</v>
      </c>
      <c r="C5" s="11">
        <f t="shared" si="1"/>
        <v>42</v>
      </c>
      <c r="D5" s="12" t="s">
        <v>60</v>
      </c>
      <c r="E5" s="13">
        <v>14</v>
      </c>
      <c r="F5" s="13"/>
      <c r="G5" s="14">
        <f t="shared" si="2"/>
        <v>14</v>
      </c>
      <c r="H5" s="14">
        <f t="shared" si="3"/>
        <v>42</v>
      </c>
      <c r="I5" s="27">
        <f t="shared" si="4"/>
        <v>0</v>
      </c>
      <c r="J5" s="15">
        <f t="shared" si="5"/>
        <v>42</v>
      </c>
      <c r="K5" s="22">
        <f t="shared" si="6"/>
        <v>42</v>
      </c>
      <c r="L5" s="30" t="s">
        <v>61</v>
      </c>
      <c r="M5" s="30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/>
      <c r="Y5" s="234"/>
      <c r="Z5" s="234"/>
      <c r="AA5" s="234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4"/>
      <c r="AQ5" s="234"/>
      <c r="AR5" s="234"/>
      <c r="AS5" s="234"/>
      <c r="AT5" s="234"/>
      <c r="AU5" s="234"/>
      <c r="AV5" s="234"/>
      <c r="AW5" s="234"/>
      <c r="AX5" s="234"/>
      <c r="AY5" s="234"/>
      <c r="AZ5" s="234"/>
      <c r="BA5" s="234"/>
      <c r="BB5" s="234"/>
      <c r="BC5" s="234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4"/>
      <c r="BS5" s="234"/>
      <c r="BT5" s="234"/>
      <c r="BU5" s="234"/>
      <c r="BV5" s="234"/>
      <c r="BW5" s="234"/>
      <c r="BX5" s="234"/>
      <c r="BY5" s="234"/>
      <c r="BZ5" s="234"/>
      <c r="CA5" s="234"/>
      <c r="CB5" s="234"/>
      <c r="CC5" s="234"/>
      <c r="CD5" s="234"/>
      <c r="CE5" s="234"/>
      <c r="CF5" s="235"/>
      <c r="CG5" s="235"/>
      <c r="CH5" s="235"/>
      <c r="CI5" s="235"/>
      <c r="CJ5" s="235"/>
      <c r="CK5" s="235"/>
      <c r="CL5" s="235"/>
      <c r="CM5" s="235"/>
      <c r="CN5" s="235"/>
      <c r="CO5" s="235"/>
      <c r="CP5" s="235"/>
      <c r="CQ5" s="235"/>
      <c r="CR5" s="235"/>
      <c r="CS5" s="235"/>
      <c r="CT5" s="234"/>
      <c r="CU5" s="234"/>
      <c r="CV5" s="234"/>
      <c r="CW5" s="234"/>
      <c r="CX5" s="234"/>
      <c r="CY5" s="234"/>
      <c r="CZ5" s="234"/>
      <c r="DA5" s="234"/>
      <c r="DB5" s="234"/>
      <c r="DC5" s="234"/>
      <c r="DD5" s="234"/>
      <c r="DE5" s="234"/>
      <c r="DF5" s="234"/>
      <c r="DG5" s="234"/>
      <c r="DH5" s="235"/>
      <c r="DI5" s="235"/>
      <c r="DJ5" s="235"/>
      <c r="DK5" s="235"/>
      <c r="DL5" s="235"/>
      <c r="DM5" s="235"/>
      <c r="DN5" s="235"/>
      <c r="DO5" s="235"/>
      <c r="DP5" s="235"/>
      <c r="DQ5" s="235"/>
      <c r="DR5" s="235"/>
      <c r="DS5" s="235"/>
      <c r="DT5" s="235"/>
      <c r="DU5" s="235"/>
      <c r="DV5" s="234"/>
      <c r="DW5" s="234"/>
      <c r="DX5" s="234"/>
      <c r="DY5" s="234"/>
      <c r="DZ5" s="234"/>
      <c r="EA5" s="234"/>
      <c r="EB5" s="234"/>
      <c r="EC5" s="234"/>
      <c r="ED5" s="234"/>
      <c r="EE5" s="234"/>
      <c r="EF5" s="234"/>
      <c r="EG5" s="234"/>
      <c r="EH5" s="234"/>
      <c r="EI5" s="234"/>
      <c r="EJ5" s="235"/>
      <c r="EK5" s="235"/>
      <c r="EL5" s="235"/>
      <c r="EM5" s="235"/>
      <c r="EN5" s="235"/>
      <c r="EO5" s="235"/>
      <c r="EP5" s="235"/>
      <c r="EQ5" s="235"/>
      <c r="ER5" s="235"/>
      <c r="ES5" s="235"/>
      <c r="ET5" s="235"/>
      <c r="EU5" s="235"/>
      <c r="EV5" s="235"/>
      <c r="EW5" s="235"/>
      <c r="EX5" s="234"/>
      <c r="EY5" s="234"/>
      <c r="EZ5" s="234"/>
      <c r="FA5" s="234"/>
      <c r="FB5" s="234"/>
      <c r="FC5" s="234"/>
      <c r="FD5" s="234"/>
      <c r="FE5" s="234"/>
      <c r="FF5" s="234"/>
      <c r="FG5" s="234"/>
      <c r="FH5" s="234"/>
      <c r="FI5" s="234"/>
      <c r="FJ5" s="234"/>
      <c r="FK5" s="234"/>
      <c r="FL5" s="235"/>
      <c r="FM5" s="235"/>
      <c r="FN5" s="235"/>
      <c r="FO5" s="235"/>
      <c r="FP5" s="235"/>
      <c r="FQ5" s="235"/>
      <c r="FR5" s="235"/>
      <c r="FS5" s="235"/>
      <c r="FT5" s="235"/>
      <c r="FU5" s="235"/>
      <c r="FV5" s="235"/>
      <c r="FW5" s="235"/>
      <c r="FX5" s="235"/>
      <c r="FY5" s="235"/>
      <c r="FZ5" s="234"/>
      <c r="GA5" s="234"/>
      <c r="GB5" s="234"/>
      <c r="GC5" s="234"/>
      <c r="GD5" s="234"/>
      <c r="GE5" s="234"/>
      <c r="GF5" s="234"/>
      <c r="GG5" s="234"/>
      <c r="GH5" s="234"/>
      <c r="GI5" s="234"/>
      <c r="GJ5" s="234"/>
      <c r="GK5" s="234"/>
      <c r="GL5" s="234"/>
      <c r="GM5" s="234"/>
      <c r="GN5" s="235"/>
      <c r="GO5" s="235"/>
      <c r="GP5" s="235"/>
      <c r="GQ5" s="235"/>
      <c r="GR5" s="235"/>
      <c r="GS5" s="235"/>
      <c r="GT5" s="235"/>
      <c r="GU5" s="235"/>
      <c r="GV5" s="235"/>
      <c r="GW5" s="235"/>
      <c r="GX5" s="235"/>
      <c r="GY5" s="235"/>
      <c r="GZ5" s="235"/>
      <c r="HA5" s="235"/>
      <c r="HB5" s="234"/>
      <c r="HC5" s="234"/>
      <c r="HD5" s="234"/>
      <c r="HE5" s="234"/>
      <c r="HF5" s="234"/>
      <c r="HG5" s="234"/>
      <c r="HH5" s="234"/>
      <c r="HI5" s="234"/>
      <c r="HJ5" s="234"/>
      <c r="HK5" s="234"/>
      <c r="HL5" s="234"/>
      <c r="HM5" s="234"/>
      <c r="HN5" s="234"/>
      <c r="HO5" s="2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</row>
    <row r="6" spans="1:238">
      <c r="A6" s="15">
        <f t="shared" si="0"/>
        <v>0</v>
      </c>
      <c r="B6" s="10">
        <v>0</v>
      </c>
      <c r="C6" s="11">
        <f t="shared" si="1"/>
        <v>30</v>
      </c>
      <c r="D6" s="12" t="s">
        <v>55</v>
      </c>
      <c r="E6" s="13">
        <v>10</v>
      </c>
      <c r="F6" s="13"/>
      <c r="G6" s="14">
        <f t="shared" si="2"/>
        <v>10</v>
      </c>
      <c r="H6" s="14">
        <f t="shared" si="3"/>
        <v>30</v>
      </c>
      <c r="I6" s="27">
        <f t="shared" si="4"/>
        <v>0</v>
      </c>
      <c r="J6" s="15">
        <f t="shared" si="5"/>
        <v>30</v>
      </c>
      <c r="K6" s="22">
        <f t="shared" si="6"/>
        <v>30</v>
      </c>
      <c r="L6" s="30" t="s">
        <v>80</v>
      </c>
      <c r="M6" s="30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/>
      <c r="Y6" s="234"/>
      <c r="Z6" s="234"/>
      <c r="AA6" s="234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4"/>
      <c r="AQ6" s="234"/>
      <c r="AR6" s="234"/>
      <c r="AS6" s="234"/>
      <c r="AT6" s="234"/>
      <c r="AU6" s="234"/>
      <c r="AV6" s="234"/>
      <c r="AW6" s="234"/>
      <c r="AX6" s="234"/>
      <c r="AY6" s="234"/>
      <c r="AZ6" s="234"/>
      <c r="BA6" s="234"/>
      <c r="BB6" s="234"/>
      <c r="BC6" s="234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4"/>
      <c r="BS6" s="234"/>
      <c r="BT6" s="234"/>
      <c r="BU6" s="234"/>
      <c r="BV6" s="234"/>
      <c r="BW6" s="234"/>
      <c r="BX6" s="234"/>
      <c r="BY6" s="234"/>
      <c r="BZ6" s="234"/>
      <c r="CA6" s="234"/>
      <c r="CB6" s="234"/>
      <c r="CC6" s="234"/>
      <c r="CD6" s="234"/>
      <c r="CE6" s="234"/>
      <c r="CF6" s="235"/>
      <c r="CG6" s="235"/>
      <c r="CH6" s="235"/>
      <c r="CI6" s="235"/>
      <c r="CJ6" s="235"/>
      <c r="CK6" s="235"/>
      <c r="CL6" s="235"/>
      <c r="CM6" s="235"/>
      <c r="CN6" s="235"/>
      <c r="CO6" s="235"/>
      <c r="CP6" s="235"/>
      <c r="CQ6" s="235"/>
      <c r="CR6" s="235"/>
      <c r="CS6" s="235"/>
      <c r="CT6" s="234"/>
      <c r="CU6" s="234"/>
      <c r="CV6" s="234"/>
      <c r="CW6" s="234"/>
      <c r="CX6" s="234"/>
      <c r="CY6" s="234"/>
      <c r="CZ6" s="234"/>
      <c r="DA6" s="234"/>
      <c r="DB6" s="234"/>
      <c r="DC6" s="234"/>
      <c r="DD6" s="234"/>
      <c r="DE6" s="234"/>
      <c r="DF6" s="234"/>
      <c r="DG6" s="234"/>
      <c r="DH6" s="235"/>
      <c r="DI6" s="235"/>
      <c r="DJ6" s="235"/>
      <c r="DK6" s="235"/>
      <c r="DL6" s="235"/>
      <c r="DM6" s="235"/>
      <c r="DN6" s="235"/>
      <c r="DO6" s="235"/>
      <c r="DP6" s="235"/>
      <c r="DQ6" s="235"/>
      <c r="DR6" s="235"/>
      <c r="DS6" s="235"/>
      <c r="DT6" s="235"/>
      <c r="DU6" s="235"/>
      <c r="DV6" s="234"/>
      <c r="DW6" s="234"/>
      <c r="DX6" s="234"/>
      <c r="DY6" s="234"/>
      <c r="DZ6" s="234"/>
      <c r="EA6" s="234"/>
      <c r="EB6" s="234"/>
      <c r="EC6" s="234"/>
      <c r="ED6" s="234"/>
      <c r="EE6" s="234"/>
      <c r="EF6" s="234"/>
      <c r="EG6" s="234"/>
      <c r="EH6" s="234"/>
      <c r="EI6" s="234"/>
      <c r="EJ6" s="235"/>
      <c r="EK6" s="235"/>
      <c r="EL6" s="235"/>
      <c r="EM6" s="235"/>
      <c r="EN6" s="235"/>
      <c r="EO6" s="235"/>
      <c r="EP6" s="235"/>
      <c r="EQ6" s="235"/>
      <c r="ER6" s="235"/>
      <c r="ES6" s="235"/>
      <c r="ET6" s="235"/>
      <c r="EU6" s="235"/>
      <c r="EV6" s="235"/>
      <c r="EW6" s="235"/>
      <c r="EX6" s="234"/>
      <c r="EY6" s="234"/>
      <c r="EZ6" s="234"/>
      <c r="FA6" s="234"/>
      <c r="FB6" s="234"/>
      <c r="FC6" s="234"/>
      <c r="FD6" s="234"/>
      <c r="FE6" s="234"/>
      <c r="FF6" s="234"/>
      <c r="FG6" s="234"/>
      <c r="FH6" s="234"/>
      <c r="FI6" s="234"/>
      <c r="FJ6" s="234"/>
      <c r="FK6" s="234"/>
      <c r="FL6" s="235"/>
      <c r="FM6" s="235"/>
      <c r="FN6" s="235"/>
      <c r="FO6" s="235"/>
      <c r="FP6" s="235"/>
      <c r="FQ6" s="235"/>
      <c r="FR6" s="235"/>
      <c r="FS6" s="235"/>
      <c r="FT6" s="235"/>
      <c r="FU6" s="235"/>
      <c r="FV6" s="235"/>
      <c r="FW6" s="235"/>
      <c r="FX6" s="235"/>
      <c r="FY6" s="235"/>
      <c r="FZ6" s="234"/>
      <c r="GA6" s="234"/>
      <c r="GB6" s="234"/>
      <c r="GC6" s="234"/>
      <c r="GD6" s="234"/>
      <c r="GE6" s="234"/>
      <c r="GF6" s="234"/>
      <c r="GG6" s="234"/>
      <c r="GH6" s="234"/>
      <c r="GI6" s="234"/>
      <c r="GJ6" s="234"/>
      <c r="GK6" s="234"/>
      <c r="GL6" s="234"/>
      <c r="GM6" s="234"/>
      <c r="GN6" s="235"/>
      <c r="GO6" s="235"/>
      <c r="GP6" s="235"/>
      <c r="GQ6" s="235"/>
      <c r="GR6" s="235"/>
      <c r="GS6" s="235"/>
      <c r="GT6" s="235"/>
      <c r="GU6" s="235"/>
      <c r="GV6" s="235"/>
      <c r="GW6" s="235"/>
      <c r="GX6" s="235"/>
      <c r="GY6" s="235"/>
      <c r="GZ6" s="235"/>
      <c r="HA6" s="235"/>
      <c r="HB6" s="234"/>
      <c r="HC6" s="234"/>
      <c r="HD6" s="234"/>
      <c r="HE6" s="234"/>
      <c r="HF6" s="234"/>
      <c r="HG6" s="234"/>
      <c r="HH6" s="234"/>
      <c r="HI6" s="234"/>
      <c r="HJ6" s="234"/>
      <c r="HK6" s="234"/>
      <c r="HL6" s="234"/>
      <c r="HM6" s="234"/>
      <c r="HN6" s="234"/>
      <c r="HO6" s="2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</row>
    <row r="7" spans="1:238">
      <c r="A7" s="15">
        <f t="shared" si="0"/>
        <v>0</v>
      </c>
      <c r="B7" s="10">
        <v>0</v>
      </c>
      <c r="C7" s="11">
        <f t="shared" si="1"/>
        <v>78</v>
      </c>
      <c r="D7" s="12" t="s">
        <v>59</v>
      </c>
      <c r="E7" s="13">
        <v>26</v>
      </c>
      <c r="F7" s="13"/>
      <c r="G7" s="14">
        <f t="shared" si="2"/>
        <v>26</v>
      </c>
      <c r="H7" s="14">
        <f t="shared" si="3"/>
        <v>78</v>
      </c>
      <c r="I7" s="27">
        <f t="shared" si="4"/>
        <v>0</v>
      </c>
      <c r="J7" s="15">
        <f t="shared" si="5"/>
        <v>78</v>
      </c>
      <c r="K7" s="22">
        <f t="shared" si="6"/>
        <v>78</v>
      </c>
      <c r="L7" s="30" t="s">
        <v>62</v>
      </c>
      <c r="M7" s="30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  <c r="Y7" s="234"/>
      <c r="Z7" s="234"/>
      <c r="AA7" s="234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4"/>
      <c r="AQ7" s="234"/>
      <c r="AR7" s="234"/>
      <c r="AS7" s="234"/>
      <c r="AT7" s="234"/>
      <c r="AU7" s="234"/>
      <c r="AV7" s="234"/>
      <c r="AW7" s="234"/>
      <c r="AX7" s="234"/>
      <c r="AY7" s="234"/>
      <c r="AZ7" s="234"/>
      <c r="BA7" s="234"/>
      <c r="BB7" s="234"/>
      <c r="BC7" s="234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4"/>
      <c r="BS7" s="234"/>
      <c r="BT7" s="234"/>
      <c r="BU7" s="234"/>
      <c r="BV7" s="234"/>
      <c r="BW7" s="234"/>
      <c r="BX7" s="234"/>
      <c r="BY7" s="234"/>
      <c r="BZ7" s="234"/>
      <c r="CA7" s="234"/>
      <c r="CB7" s="234"/>
      <c r="CC7" s="234"/>
      <c r="CD7" s="234"/>
      <c r="CE7" s="234"/>
      <c r="CF7" s="235"/>
      <c r="CG7" s="235"/>
      <c r="CH7" s="235"/>
      <c r="CI7" s="235"/>
      <c r="CJ7" s="235"/>
      <c r="CK7" s="235"/>
      <c r="CL7" s="235"/>
      <c r="CM7" s="235"/>
      <c r="CN7" s="235"/>
      <c r="CO7" s="235"/>
      <c r="CP7" s="235"/>
      <c r="CQ7" s="235"/>
      <c r="CR7" s="235"/>
      <c r="CS7" s="235"/>
      <c r="CT7" s="234"/>
      <c r="CU7" s="234"/>
      <c r="CV7" s="234"/>
      <c r="CW7" s="234"/>
      <c r="CX7" s="234"/>
      <c r="CY7" s="234"/>
      <c r="CZ7" s="234"/>
      <c r="DA7" s="234"/>
      <c r="DB7" s="234"/>
      <c r="DC7" s="234"/>
      <c r="DD7" s="234"/>
      <c r="DE7" s="234"/>
      <c r="DF7" s="234"/>
      <c r="DG7" s="234"/>
      <c r="DH7" s="235"/>
      <c r="DI7" s="235"/>
      <c r="DJ7" s="235"/>
      <c r="DK7" s="235"/>
      <c r="DL7" s="235"/>
      <c r="DM7" s="235"/>
      <c r="DN7" s="235"/>
      <c r="DO7" s="235"/>
      <c r="DP7" s="235"/>
      <c r="DQ7" s="235"/>
      <c r="DR7" s="235"/>
      <c r="DS7" s="235"/>
      <c r="DT7" s="235"/>
      <c r="DU7" s="235"/>
      <c r="DV7" s="234"/>
      <c r="DW7" s="234"/>
      <c r="DX7" s="234"/>
      <c r="DY7" s="234"/>
      <c r="DZ7" s="234"/>
      <c r="EA7" s="234"/>
      <c r="EB7" s="234"/>
      <c r="EC7" s="234"/>
      <c r="ED7" s="234"/>
      <c r="EE7" s="234"/>
      <c r="EF7" s="234"/>
      <c r="EG7" s="234"/>
      <c r="EH7" s="234"/>
      <c r="EI7" s="234"/>
      <c r="EJ7" s="235"/>
      <c r="EK7" s="235"/>
      <c r="EL7" s="235"/>
      <c r="EM7" s="235"/>
      <c r="EN7" s="235"/>
      <c r="EO7" s="235"/>
      <c r="EP7" s="235"/>
      <c r="EQ7" s="235"/>
      <c r="ER7" s="235"/>
      <c r="ES7" s="235"/>
      <c r="ET7" s="235"/>
      <c r="EU7" s="235"/>
      <c r="EV7" s="235"/>
      <c r="EW7" s="235"/>
      <c r="EX7" s="234"/>
      <c r="EY7" s="234"/>
      <c r="EZ7" s="234"/>
      <c r="FA7" s="234"/>
      <c r="FB7" s="234"/>
      <c r="FC7" s="234"/>
      <c r="FD7" s="234"/>
      <c r="FE7" s="234"/>
      <c r="FF7" s="234"/>
      <c r="FG7" s="234"/>
      <c r="FH7" s="234"/>
      <c r="FI7" s="234"/>
      <c r="FJ7" s="234"/>
      <c r="FK7" s="234"/>
      <c r="FL7" s="235"/>
      <c r="FM7" s="235"/>
      <c r="FN7" s="235"/>
      <c r="FO7" s="235"/>
      <c r="FP7" s="235"/>
      <c r="FQ7" s="235"/>
      <c r="FR7" s="235"/>
      <c r="FS7" s="235"/>
      <c r="FT7" s="235"/>
      <c r="FU7" s="235"/>
      <c r="FV7" s="235"/>
      <c r="FW7" s="235"/>
      <c r="FX7" s="235"/>
      <c r="FY7" s="235"/>
      <c r="FZ7" s="234"/>
      <c r="GA7" s="234"/>
      <c r="GB7" s="234"/>
      <c r="GC7" s="234"/>
      <c r="GD7" s="234"/>
      <c r="GE7" s="234"/>
      <c r="GF7" s="234"/>
      <c r="GG7" s="234"/>
      <c r="GH7" s="234"/>
      <c r="GI7" s="234"/>
      <c r="GJ7" s="234"/>
      <c r="GK7" s="234"/>
      <c r="GL7" s="234"/>
      <c r="GM7" s="234"/>
      <c r="GN7" s="235"/>
      <c r="GO7" s="235"/>
      <c r="GP7" s="235"/>
      <c r="GQ7" s="235"/>
      <c r="GR7" s="235"/>
      <c r="GS7" s="235"/>
      <c r="GT7" s="235"/>
      <c r="GU7" s="235"/>
      <c r="GV7" s="235"/>
      <c r="GW7" s="235"/>
      <c r="GX7" s="235"/>
      <c r="GY7" s="235"/>
      <c r="GZ7" s="235"/>
      <c r="HA7" s="235"/>
      <c r="HB7" s="234"/>
      <c r="HC7" s="234"/>
      <c r="HD7" s="234"/>
      <c r="HE7" s="234"/>
      <c r="HF7" s="234"/>
      <c r="HG7" s="234"/>
      <c r="HH7" s="234"/>
      <c r="HI7" s="234"/>
      <c r="HJ7" s="234"/>
      <c r="HK7" s="234"/>
      <c r="HL7" s="234"/>
      <c r="HM7" s="234"/>
      <c r="HN7" s="234"/>
      <c r="HO7" s="2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</row>
    <row r="8" spans="1:238">
      <c r="A8" s="15">
        <f t="shared" si="0"/>
        <v>0</v>
      </c>
      <c r="B8" s="10">
        <v>0</v>
      </c>
      <c r="C8" s="11">
        <f t="shared" si="1"/>
        <v>30</v>
      </c>
      <c r="D8" s="12" t="s">
        <v>55</v>
      </c>
      <c r="E8" s="13">
        <v>10</v>
      </c>
      <c r="F8" s="13"/>
      <c r="G8" s="14">
        <f t="shared" si="2"/>
        <v>10</v>
      </c>
      <c r="H8" s="14">
        <f t="shared" si="3"/>
        <v>30</v>
      </c>
      <c r="I8" s="27">
        <f t="shared" si="4"/>
        <v>0</v>
      </c>
      <c r="J8" s="15">
        <f t="shared" si="5"/>
        <v>30</v>
      </c>
      <c r="K8" s="22">
        <f t="shared" si="6"/>
        <v>30</v>
      </c>
      <c r="L8" s="30" t="s">
        <v>84</v>
      </c>
      <c r="M8" s="30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5"/>
      <c r="AC8" s="235"/>
      <c r="AD8" s="235"/>
      <c r="AE8" s="235"/>
      <c r="AF8" s="235"/>
      <c r="AG8" s="235"/>
      <c r="AH8" s="235"/>
      <c r="AI8" s="235"/>
      <c r="AJ8" s="235"/>
      <c r="AK8" s="235"/>
      <c r="AL8" s="235"/>
      <c r="AM8" s="235"/>
      <c r="AN8" s="235"/>
      <c r="AO8" s="235"/>
      <c r="AP8" s="234"/>
      <c r="AQ8" s="234"/>
      <c r="AR8" s="234"/>
      <c r="AS8" s="234"/>
      <c r="AT8" s="234"/>
      <c r="AU8" s="234"/>
      <c r="AV8" s="234"/>
      <c r="AW8" s="234"/>
      <c r="AX8" s="234"/>
      <c r="AY8" s="234"/>
      <c r="AZ8" s="234"/>
      <c r="BA8" s="234"/>
      <c r="BB8" s="234"/>
      <c r="BC8" s="234"/>
      <c r="BD8" s="235"/>
      <c r="BE8" s="235"/>
      <c r="BF8" s="235"/>
      <c r="BG8" s="235"/>
      <c r="BH8" s="235"/>
      <c r="BI8" s="235"/>
      <c r="BJ8" s="235"/>
      <c r="BK8" s="235"/>
      <c r="BL8" s="235"/>
      <c r="BM8" s="235"/>
      <c r="BN8" s="235"/>
      <c r="BO8" s="235"/>
      <c r="BP8" s="235"/>
      <c r="BQ8" s="235"/>
      <c r="BR8" s="234"/>
      <c r="BS8" s="234"/>
      <c r="BT8" s="234"/>
      <c r="BU8" s="234"/>
      <c r="BV8" s="234"/>
      <c r="BW8" s="234"/>
      <c r="BX8" s="234"/>
      <c r="BY8" s="234"/>
      <c r="BZ8" s="234"/>
      <c r="CA8" s="234"/>
      <c r="CB8" s="234"/>
      <c r="CC8" s="234"/>
      <c r="CD8" s="234"/>
      <c r="CE8" s="234"/>
      <c r="CF8" s="235"/>
      <c r="CG8" s="235"/>
      <c r="CH8" s="235"/>
      <c r="CI8" s="235"/>
      <c r="CJ8" s="235"/>
      <c r="CK8" s="235"/>
      <c r="CL8" s="235"/>
      <c r="CM8" s="235"/>
      <c r="CN8" s="235"/>
      <c r="CO8" s="235"/>
      <c r="CP8" s="235"/>
      <c r="CQ8" s="235"/>
      <c r="CR8" s="235"/>
      <c r="CS8" s="235"/>
      <c r="CT8" s="234"/>
      <c r="CU8" s="234"/>
      <c r="CV8" s="234"/>
      <c r="CW8" s="234"/>
      <c r="CX8" s="234"/>
      <c r="CY8" s="234"/>
      <c r="CZ8" s="234"/>
      <c r="DA8" s="234"/>
      <c r="DB8" s="234"/>
      <c r="DC8" s="234"/>
      <c r="DD8" s="234"/>
      <c r="DE8" s="234"/>
      <c r="DF8" s="234"/>
      <c r="DG8" s="234"/>
      <c r="DH8" s="235"/>
      <c r="DI8" s="235"/>
      <c r="DJ8" s="235"/>
      <c r="DK8" s="235"/>
      <c r="DL8" s="235"/>
      <c r="DM8" s="235"/>
      <c r="DN8" s="235"/>
      <c r="DO8" s="235"/>
      <c r="DP8" s="235"/>
      <c r="DQ8" s="235"/>
      <c r="DR8" s="235"/>
      <c r="DS8" s="235"/>
      <c r="DT8" s="235"/>
      <c r="DU8" s="235"/>
      <c r="DV8" s="234"/>
      <c r="DW8" s="234"/>
      <c r="DX8" s="234"/>
      <c r="DY8" s="234"/>
      <c r="DZ8" s="234"/>
      <c r="EA8" s="234"/>
      <c r="EB8" s="234"/>
      <c r="EC8" s="234"/>
      <c r="ED8" s="234"/>
      <c r="EE8" s="234"/>
      <c r="EF8" s="234"/>
      <c r="EG8" s="234"/>
      <c r="EH8" s="234"/>
      <c r="EI8" s="234"/>
      <c r="EJ8" s="235"/>
      <c r="EK8" s="235"/>
      <c r="EL8" s="235"/>
      <c r="EM8" s="235"/>
      <c r="EN8" s="235"/>
      <c r="EO8" s="235"/>
      <c r="EP8" s="235"/>
      <c r="EQ8" s="235"/>
      <c r="ER8" s="235"/>
      <c r="ES8" s="235"/>
      <c r="ET8" s="235"/>
      <c r="EU8" s="235"/>
      <c r="EV8" s="235"/>
      <c r="EW8" s="235"/>
      <c r="EX8" s="234"/>
      <c r="EY8" s="234"/>
      <c r="EZ8" s="234"/>
      <c r="FA8" s="234"/>
      <c r="FB8" s="234"/>
      <c r="FC8" s="234"/>
      <c r="FD8" s="234"/>
      <c r="FE8" s="234"/>
      <c r="FF8" s="234"/>
      <c r="FG8" s="234"/>
      <c r="FH8" s="234"/>
      <c r="FI8" s="234"/>
      <c r="FJ8" s="234"/>
      <c r="FK8" s="234"/>
      <c r="FL8" s="235"/>
      <c r="FM8" s="235"/>
      <c r="FN8" s="235"/>
      <c r="FO8" s="235"/>
      <c r="FP8" s="235"/>
      <c r="FQ8" s="235"/>
      <c r="FR8" s="235"/>
      <c r="FS8" s="235"/>
      <c r="FT8" s="235"/>
      <c r="FU8" s="235"/>
      <c r="FV8" s="235"/>
      <c r="FW8" s="235"/>
      <c r="FX8" s="235"/>
      <c r="FY8" s="235"/>
      <c r="FZ8" s="234"/>
      <c r="GA8" s="234"/>
      <c r="GB8" s="234"/>
      <c r="GC8" s="234"/>
      <c r="GD8" s="234"/>
      <c r="GE8" s="234"/>
      <c r="GF8" s="234"/>
      <c r="GG8" s="234"/>
      <c r="GH8" s="234"/>
      <c r="GI8" s="234"/>
      <c r="GJ8" s="234"/>
      <c r="GK8" s="234"/>
      <c r="GL8" s="234"/>
      <c r="GM8" s="234"/>
      <c r="GN8" s="235"/>
      <c r="GO8" s="235"/>
      <c r="GP8" s="235"/>
      <c r="GQ8" s="235"/>
      <c r="GR8" s="235"/>
      <c r="GS8" s="235"/>
      <c r="GT8" s="235"/>
      <c r="GU8" s="235"/>
      <c r="GV8" s="235"/>
      <c r="GW8" s="235"/>
      <c r="GX8" s="235"/>
      <c r="GY8" s="235"/>
      <c r="GZ8" s="235"/>
      <c r="HA8" s="235"/>
      <c r="HB8" s="234"/>
      <c r="HC8" s="234"/>
      <c r="HD8" s="234"/>
      <c r="HE8" s="234"/>
      <c r="HF8" s="234"/>
      <c r="HG8" s="234"/>
      <c r="HH8" s="234"/>
      <c r="HI8" s="234"/>
      <c r="HJ8" s="234"/>
      <c r="HK8" s="234"/>
      <c r="HL8" s="234"/>
      <c r="HM8" s="234"/>
      <c r="HN8" s="234"/>
      <c r="HO8" s="2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</row>
    <row r="9" spans="1:238">
      <c r="A9" s="15">
        <f t="shared" si="0"/>
        <v>0</v>
      </c>
      <c r="B9" s="10">
        <v>0</v>
      </c>
      <c r="C9" s="11">
        <f t="shared" si="1"/>
        <v>42</v>
      </c>
      <c r="D9" s="12" t="s">
        <v>57</v>
      </c>
      <c r="E9" s="13">
        <v>14</v>
      </c>
      <c r="F9" s="13"/>
      <c r="G9" s="14">
        <f t="shared" si="2"/>
        <v>14</v>
      </c>
      <c r="H9" s="14">
        <f t="shared" si="3"/>
        <v>42</v>
      </c>
      <c r="I9" s="27">
        <f t="shared" si="4"/>
        <v>0</v>
      </c>
      <c r="J9" s="15">
        <f t="shared" si="5"/>
        <v>42</v>
      </c>
      <c r="K9" s="22">
        <f t="shared" si="6"/>
        <v>42</v>
      </c>
      <c r="L9" s="30" t="s">
        <v>63</v>
      </c>
      <c r="M9" s="30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335"/>
      <c r="AC9" s="335"/>
      <c r="AD9" s="335"/>
      <c r="AE9" s="335"/>
      <c r="AF9" s="335"/>
      <c r="AG9" s="335"/>
      <c r="AH9" s="335"/>
      <c r="AI9" s="335"/>
      <c r="AJ9" s="335"/>
      <c r="AK9" s="335"/>
      <c r="AL9" s="335"/>
      <c r="AM9" s="335"/>
      <c r="AN9" s="335"/>
      <c r="AO9" s="335"/>
      <c r="AP9" s="335"/>
      <c r="AQ9" s="335"/>
      <c r="AR9" s="335"/>
      <c r="AS9" s="335"/>
      <c r="AT9" s="335"/>
      <c r="AU9" s="335"/>
      <c r="AV9" s="335"/>
      <c r="AW9" s="335"/>
      <c r="AX9" s="335"/>
      <c r="AY9" s="335"/>
      <c r="AZ9" s="335"/>
      <c r="BA9" s="335"/>
      <c r="BB9" s="335"/>
      <c r="BC9" s="335"/>
      <c r="BD9" s="235"/>
      <c r="BE9" s="235"/>
      <c r="BF9" s="235"/>
      <c r="BG9" s="235"/>
      <c r="BH9" s="235"/>
      <c r="BI9" s="235"/>
      <c r="BJ9" s="235"/>
      <c r="BK9" s="235"/>
      <c r="BL9" s="235"/>
      <c r="BM9" s="235"/>
      <c r="BN9" s="235"/>
      <c r="BO9" s="235"/>
      <c r="BP9" s="235"/>
      <c r="BQ9" s="235"/>
      <c r="BR9" s="234"/>
      <c r="BS9" s="234"/>
      <c r="BT9" s="234"/>
      <c r="BU9" s="234"/>
      <c r="BV9" s="234"/>
      <c r="BW9" s="234"/>
      <c r="BX9" s="234"/>
      <c r="BY9" s="234"/>
      <c r="BZ9" s="234"/>
      <c r="CA9" s="234"/>
      <c r="CB9" s="234"/>
      <c r="CC9" s="234"/>
      <c r="CD9" s="234"/>
      <c r="CE9" s="234"/>
      <c r="CF9" s="235"/>
      <c r="CG9" s="235"/>
      <c r="CH9" s="235"/>
      <c r="CI9" s="235"/>
      <c r="CJ9" s="235"/>
      <c r="CK9" s="235"/>
      <c r="CL9" s="235"/>
      <c r="CM9" s="235"/>
      <c r="CN9" s="235"/>
      <c r="CO9" s="235"/>
      <c r="CP9" s="235"/>
      <c r="CQ9" s="235"/>
      <c r="CR9" s="235"/>
      <c r="CS9" s="235"/>
      <c r="CT9" s="234"/>
      <c r="CU9" s="234"/>
      <c r="CV9" s="234"/>
      <c r="CW9" s="234"/>
      <c r="CX9" s="234"/>
      <c r="CY9" s="234"/>
      <c r="CZ9" s="234"/>
      <c r="DA9" s="234"/>
      <c r="DB9" s="234"/>
      <c r="DC9" s="234"/>
      <c r="DD9" s="234"/>
      <c r="DE9" s="234"/>
      <c r="DF9" s="234"/>
      <c r="DG9" s="234"/>
      <c r="DH9" s="335"/>
      <c r="DI9" s="335"/>
      <c r="DJ9" s="335"/>
      <c r="DK9" s="335"/>
      <c r="DL9" s="335"/>
      <c r="DM9" s="335"/>
      <c r="DN9" s="335"/>
      <c r="DO9" s="335"/>
      <c r="DP9" s="335"/>
      <c r="DQ9" s="335"/>
      <c r="DR9" s="335"/>
      <c r="DS9" s="335"/>
      <c r="DT9" s="335"/>
      <c r="DU9" s="335"/>
      <c r="DV9" s="335"/>
      <c r="DW9" s="335"/>
      <c r="DX9" s="335"/>
      <c r="DY9" s="335"/>
      <c r="DZ9" s="335"/>
      <c r="EA9" s="335"/>
      <c r="EB9" s="335"/>
      <c r="EC9" s="335"/>
      <c r="ED9" s="335"/>
      <c r="EE9" s="335"/>
      <c r="EF9" s="335"/>
      <c r="EG9" s="335"/>
      <c r="EH9" s="335"/>
      <c r="EI9" s="335"/>
      <c r="EJ9" s="335"/>
      <c r="EK9" s="335"/>
      <c r="EL9" s="335"/>
      <c r="EM9" s="335"/>
      <c r="EN9" s="335"/>
      <c r="EO9" s="335"/>
      <c r="EP9" s="335"/>
      <c r="EQ9" s="335"/>
      <c r="ER9" s="335"/>
      <c r="ES9" s="335"/>
      <c r="ET9" s="335"/>
      <c r="EU9" s="335"/>
      <c r="EV9" s="335"/>
      <c r="EW9" s="335"/>
      <c r="EX9" s="335"/>
      <c r="EY9" s="335"/>
      <c r="EZ9" s="335"/>
      <c r="FA9" s="335"/>
      <c r="FB9" s="335"/>
      <c r="FC9" s="335"/>
      <c r="FD9" s="335"/>
      <c r="FE9" s="335"/>
      <c r="FF9" s="335"/>
      <c r="FG9" s="335"/>
      <c r="FH9" s="335"/>
      <c r="FI9" s="335"/>
      <c r="FJ9" s="335"/>
      <c r="FK9" s="335"/>
      <c r="FL9" s="335"/>
      <c r="FM9" s="335"/>
      <c r="FN9" s="335"/>
      <c r="FO9" s="335"/>
      <c r="FP9" s="335"/>
      <c r="FQ9" s="335"/>
      <c r="FR9" s="335"/>
      <c r="FS9" s="335"/>
      <c r="FT9" s="335"/>
      <c r="FU9" s="335"/>
      <c r="FV9" s="335"/>
      <c r="FW9" s="335"/>
      <c r="FX9" s="335"/>
      <c r="FY9" s="335"/>
      <c r="FZ9" s="234"/>
      <c r="GA9" s="234"/>
      <c r="GB9" s="234"/>
      <c r="GC9" s="234"/>
      <c r="GD9" s="234"/>
      <c r="GE9" s="234"/>
      <c r="GF9" s="234"/>
      <c r="GG9" s="234"/>
      <c r="GH9" s="234"/>
      <c r="GI9" s="234"/>
      <c r="GJ9" s="234"/>
      <c r="GK9" s="234"/>
      <c r="GL9" s="234"/>
      <c r="GM9" s="234"/>
      <c r="GN9" s="235"/>
      <c r="GO9" s="235"/>
      <c r="GP9" s="235"/>
      <c r="GQ9" s="235"/>
      <c r="GR9" s="235"/>
      <c r="GS9" s="235"/>
      <c r="GT9" s="235"/>
      <c r="GU9" s="235"/>
      <c r="GV9" s="235"/>
      <c r="GW9" s="235"/>
      <c r="GX9" s="235"/>
      <c r="GY9" s="235"/>
      <c r="GZ9" s="235"/>
      <c r="HA9" s="235"/>
      <c r="HB9" s="234"/>
      <c r="HC9" s="234"/>
      <c r="HD9" s="234"/>
      <c r="HE9" s="234"/>
      <c r="HF9" s="234"/>
      <c r="HG9" s="234"/>
      <c r="HH9" s="234"/>
      <c r="HI9" s="234"/>
      <c r="HJ9" s="234"/>
      <c r="HK9" s="234"/>
      <c r="HL9" s="234"/>
      <c r="HM9" s="234"/>
      <c r="HN9" s="234"/>
      <c r="HO9" s="2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</row>
    <row r="10" spans="1:238">
      <c r="A10" s="15">
        <f t="shared" si="0"/>
        <v>0</v>
      </c>
      <c r="B10" s="10">
        <v>0</v>
      </c>
      <c r="C10" s="11">
        <f t="shared" si="1"/>
        <v>36</v>
      </c>
      <c r="D10" s="12" t="s">
        <v>64</v>
      </c>
      <c r="E10" s="13">
        <v>12</v>
      </c>
      <c r="F10" s="13"/>
      <c r="G10" s="14">
        <f t="shared" si="2"/>
        <v>12</v>
      </c>
      <c r="H10" s="14">
        <f t="shared" si="3"/>
        <v>36</v>
      </c>
      <c r="I10" s="27">
        <f t="shared" si="4"/>
        <v>0</v>
      </c>
      <c r="J10" s="15">
        <f t="shared" si="5"/>
        <v>36</v>
      </c>
      <c r="K10" s="22">
        <f t="shared" si="6"/>
        <v>36</v>
      </c>
      <c r="L10" s="30" t="s">
        <v>83</v>
      </c>
      <c r="M10" s="30"/>
      <c r="N10" s="234"/>
      <c r="O10" s="234"/>
      <c r="P10" s="290"/>
      <c r="Q10" s="290"/>
      <c r="R10" s="290"/>
      <c r="S10" s="290"/>
      <c r="T10" s="290"/>
      <c r="U10" s="290"/>
      <c r="V10" s="234"/>
      <c r="W10" s="234"/>
      <c r="X10" s="234"/>
      <c r="Y10" s="234"/>
      <c r="Z10" s="234"/>
      <c r="AA10" s="234"/>
      <c r="AB10" s="235"/>
      <c r="AC10" s="235"/>
      <c r="AD10" s="290"/>
      <c r="AE10" s="290"/>
      <c r="AF10" s="290"/>
      <c r="AG10" s="290"/>
      <c r="AH10" s="290"/>
      <c r="AI10" s="290"/>
      <c r="AJ10" s="235"/>
      <c r="AK10" s="235"/>
      <c r="AL10" s="235"/>
      <c r="AM10" s="235"/>
      <c r="AN10" s="235"/>
      <c r="AO10" s="235"/>
      <c r="AP10" s="234"/>
      <c r="AQ10" s="234"/>
      <c r="AR10" s="290"/>
      <c r="AS10" s="290"/>
      <c r="AT10" s="290"/>
      <c r="AU10" s="290"/>
      <c r="AV10" s="290"/>
      <c r="AW10" s="290"/>
      <c r="AX10" s="234"/>
      <c r="AY10" s="234"/>
      <c r="AZ10" s="234"/>
      <c r="BA10" s="234"/>
      <c r="BB10" s="234"/>
      <c r="BC10" s="234"/>
      <c r="BD10" s="235"/>
      <c r="BE10" s="235"/>
      <c r="BF10" s="290"/>
      <c r="BG10" s="290"/>
      <c r="BH10" s="290"/>
      <c r="BI10" s="290"/>
      <c r="BJ10" s="290"/>
      <c r="BK10" s="290"/>
      <c r="BL10" s="235"/>
      <c r="BM10" s="235"/>
      <c r="BN10" s="235"/>
      <c r="BO10" s="235"/>
      <c r="BP10" s="235"/>
      <c r="BQ10" s="235"/>
      <c r="BR10" s="234"/>
      <c r="BS10" s="234"/>
      <c r="BT10" s="290"/>
      <c r="BU10" s="290"/>
      <c r="BV10" s="290"/>
      <c r="BW10" s="290"/>
      <c r="BX10" s="290"/>
      <c r="BY10" s="290"/>
      <c r="BZ10" s="234"/>
      <c r="CA10" s="234"/>
      <c r="CB10" s="234"/>
      <c r="CC10" s="234"/>
      <c r="CD10" s="234"/>
      <c r="CE10" s="234"/>
      <c r="CF10" s="235"/>
      <c r="CG10" s="235"/>
      <c r="CH10" s="290"/>
      <c r="CI10" s="290"/>
      <c r="CJ10" s="290"/>
      <c r="CK10" s="290"/>
      <c r="CL10" s="290"/>
      <c r="CM10" s="290"/>
      <c r="CN10" s="235"/>
      <c r="CO10" s="235"/>
      <c r="CP10" s="235"/>
      <c r="CQ10" s="235"/>
      <c r="CR10" s="235"/>
      <c r="CS10" s="235"/>
      <c r="CT10" s="234"/>
      <c r="CU10" s="234"/>
      <c r="CV10" s="290"/>
      <c r="CW10" s="290"/>
      <c r="CX10" s="290"/>
      <c r="CY10" s="290"/>
      <c r="CZ10" s="290"/>
      <c r="DA10" s="290"/>
      <c r="DB10" s="234"/>
      <c r="DC10" s="234"/>
      <c r="DD10" s="234"/>
      <c r="DE10" s="234"/>
      <c r="DF10" s="234"/>
      <c r="DG10" s="234"/>
      <c r="DH10" s="235"/>
      <c r="DI10" s="235"/>
      <c r="DJ10" s="290"/>
      <c r="DK10" s="290"/>
      <c r="DL10" s="290"/>
      <c r="DM10" s="290"/>
      <c r="DN10" s="290"/>
      <c r="DO10" s="290"/>
      <c r="DP10" s="235"/>
      <c r="DQ10" s="235"/>
      <c r="DR10" s="235"/>
      <c r="DS10" s="235"/>
      <c r="DT10" s="235"/>
      <c r="DU10" s="235"/>
      <c r="DV10" s="234"/>
      <c r="DW10" s="234"/>
      <c r="DX10" s="290"/>
      <c r="DY10" s="290"/>
      <c r="DZ10" s="290"/>
      <c r="EA10" s="290"/>
      <c r="EB10" s="290"/>
      <c r="EC10" s="290"/>
      <c r="ED10" s="234"/>
      <c r="EE10" s="234"/>
      <c r="EF10" s="234"/>
      <c r="EG10" s="234"/>
      <c r="EH10" s="234"/>
      <c r="EI10" s="234"/>
      <c r="EJ10" s="235"/>
      <c r="EK10" s="235"/>
      <c r="EL10" s="290"/>
      <c r="EM10" s="290"/>
      <c r="EN10" s="290"/>
      <c r="EO10" s="290"/>
      <c r="EP10" s="290"/>
      <c r="EQ10" s="290"/>
      <c r="ER10" s="235"/>
      <c r="ES10" s="235"/>
      <c r="ET10" s="235"/>
      <c r="EU10" s="235"/>
      <c r="EV10" s="235"/>
      <c r="EW10" s="235"/>
      <c r="EX10" s="234"/>
      <c r="EY10" s="234"/>
      <c r="EZ10" s="290"/>
      <c r="FA10" s="290"/>
      <c r="FB10" s="290"/>
      <c r="FC10" s="290"/>
      <c r="FD10" s="290"/>
      <c r="FE10" s="290"/>
      <c r="FF10" s="234"/>
      <c r="FG10" s="234"/>
      <c r="FH10" s="234"/>
      <c r="FI10" s="234"/>
      <c r="FJ10" s="234"/>
      <c r="FK10" s="234"/>
      <c r="FL10" s="235"/>
      <c r="FM10" s="235"/>
      <c r="FN10" s="290"/>
      <c r="FO10" s="290"/>
      <c r="FP10" s="290"/>
      <c r="FQ10" s="290"/>
      <c r="FR10" s="290"/>
      <c r="FS10" s="290"/>
      <c r="FT10" s="235"/>
      <c r="FU10" s="235"/>
      <c r="FV10" s="235"/>
      <c r="FW10" s="235"/>
      <c r="FX10" s="235"/>
      <c r="FY10" s="235"/>
      <c r="FZ10" s="234"/>
      <c r="GA10" s="234"/>
      <c r="GB10" s="290"/>
      <c r="GC10" s="290"/>
      <c r="GD10" s="290"/>
      <c r="GE10" s="290"/>
      <c r="GF10" s="290"/>
      <c r="GG10" s="290"/>
      <c r="GH10" s="234"/>
      <c r="GI10" s="234"/>
      <c r="GJ10" s="234"/>
      <c r="GK10" s="234"/>
      <c r="GL10" s="234"/>
      <c r="GM10" s="234"/>
      <c r="GN10" s="235"/>
      <c r="GO10" s="235"/>
      <c r="GP10" s="290"/>
      <c r="GQ10" s="290"/>
      <c r="GR10" s="290"/>
      <c r="GS10" s="290"/>
      <c r="GT10" s="290"/>
      <c r="GU10" s="290"/>
      <c r="GV10" s="235"/>
      <c r="GW10" s="235"/>
      <c r="GX10" s="235"/>
      <c r="GY10" s="235"/>
      <c r="GZ10" s="235"/>
      <c r="HA10" s="235"/>
      <c r="HB10" s="234"/>
      <c r="HC10" s="234"/>
      <c r="HD10" s="290"/>
      <c r="HE10" s="290"/>
      <c r="HF10" s="290"/>
      <c r="HG10" s="290"/>
      <c r="HH10" s="290"/>
      <c r="HI10" s="290"/>
      <c r="HJ10" s="234"/>
      <c r="HK10" s="234"/>
      <c r="HL10" s="234"/>
      <c r="HM10" s="234"/>
      <c r="HN10" s="234"/>
      <c r="HO10" s="2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</row>
    <row r="11" spans="1:238">
      <c r="A11" s="15">
        <f t="shared" si="0"/>
        <v>0</v>
      </c>
      <c r="B11" s="10">
        <v>0</v>
      </c>
      <c r="C11" s="11">
        <f t="shared" si="1"/>
        <v>42</v>
      </c>
      <c r="D11" s="12" t="s">
        <v>60</v>
      </c>
      <c r="E11" s="13">
        <v>14</v>
      </c>
      <c r="F11" s="13"/>
      <c r="G11" s="14">
        <f t="shared" si="2"/>
        <v>14</v>
      </c>
      <c r="H11" s="14">
        <f t="shared" si="3"/>
        <v>42</v>
      </c>
      <c r="I11" s="27">
        <f t="shared" si="4"/>
        <v>0</v>
      </c>
      <c r="J11" s="15">
        <f t="shared" si="5"/>
        <v>42</v>
      </c>
      <c r="K11" s="22">
        <f t="shared" si="6"/>
        <v>42</v>
      </c>
      <c r="L11" s="30" t="s">
        <v>65</v>
      </c>
      <c r="M11" s="30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X11" s="234"/>
      <c r="Y11" s="234"/>
      <c r="Z11" s="234"/>
      <c r="AA11" s="234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4"/>
      <c r="AQ11" s="234"/>
      <c r="AR11" s="234"/>
      <c r="AS11" s="234"/>
      <c r="AT11" s="234"/>
      <c r="AU11" s="234"/>
      <c r="AV11" s="234"/>
      <c r="AW11" s="234"/>
      <c r="AX11" s="234"/>
      <c r="AY11" s="234"/>
      <c r="AZ11" s="234"/>
      <c r="BA11" s="234"/>
      <c r="BB11" s="234"/>
      <c r="BC11" s="234"/>
      <c r="BD11" s="235"/>
      <c r="BE11" s="235"/>
      <c r="BF11" s="235"/>
      <c r="BG11" s="235"/>
      <c r="BH11" s="235"/>
      <c r="BI11" s="235"/>
      <c r="BJ11" s="235"/>
      <c r="BK11" s="235"/>
      <c r="BL11" s="235"/>
      <c r="BM11" s="235"/>
      <c r="BN11" s="235"/>
      <c r="BO11" s="235"/>
      <c r="BP11" s="235"/>
      <c r="BQ11" s="235"/>
      <c r="BR11" s="234"/>
      <c r="BS11" s="234"/>
      <c r="BT11" s="234"/>
      <c r="BU11" s="234"/>
      <c r="BV11" s="234"/>
      <c r="BW11" s="234"/>
      <c r="BX11" s="234"/>
      <c r="BY11" s="234"/>
      <c r="BZ11" s="234"/>
      <c r="CA11" s="234"/>
      <c r="CB11" s="234"/>
      <c r="CC11" s="234"/>
      <c r="CD11" s="234"/>
      <c r="CE11" s="234"/>
      <c r="CF11" s="235"/>
      <c r="CG11" s="235"/>
      <c r="CH11" s="235"/>
      <c r="CI11" s="235"/>
      <c r="CJ11" s="235"/>
      <c r="CK11" s="235"/>
      <c r="CL11" s="235"/>
      <c r="CM11" s="235"/>
      <c r="CN11" s="235"/>
      <c r="CO11" s="235"/>
      <c r="CP11" s="235"/>
      <c r="CQ11" s="235"/>
      <c r="CR11" s="235"/>
      <c r="CS11" s="235"/>
      <c r="CT11" s="234"/>
      <c r="CU11" s="234"/>
      <c r="CV11" s="234"/>
      <c r="CW11" s="234"/>
      <c r="CX11" s="234"/>
      <c r="CY11" s="234"/>
      <c r="CZ11" s="234"/>
      <c r="DA11" s="234"/>
      <c r="DB11" s="234"/>
      <c r="DC11" s="234"/>
      <c r="DD11" s="234"/>
      <c r="DE11" s="234"/>
      <c r="DF11" s="234"/>
      <c r="DG11" s="234"/>
      <c r="DH11" s="235"/>
      <c r="DI11" s="235"/>
      <c r="DJ11" s="235"/>
      <c r="DK11" s="235"/>
      <c r="DL11" s="235"/>
      <c r="DM11" s="235"/>
      <c r="DN11" s="235"/>
      <c r="DO11" s="235"/>
      <c r="DP11" s="235"/>
      <c r="DQ11" s="235"/>
      <c r="DR11" s="235"/>
      <c r="DS11" s="235"/>
      <c r="DT11" s="235"/>
      <c r="DU11" s="235"/>
      <c r="DV11" s="234"/>
      <c r="DW11" s="234"/>
      <c r="DX11" s="234"/>
      <c r="DY11" s="234"/>
      <c r="DZ11" s="234"/>
      <c r="EA11" s="234"/>
      <c r="EB11" s="234"/>
      <c r="EC11" s="234"/>
      <c r="ED11" s="234"/>
      <c r="EE11" s="234"/>
      <c r="EF11" s="234"/>
      <c r="EG11" s="234"/>
      <c r="EH11" s="234"/>
      <c r="EI11" s="234"/>
      <c r="EJ11" s="235"/>
      <c r="EK11" s="235"/>
      <c r="EL11" s="235"/>
      <c r="EM11" s="235"/>
      <c r="EN11" s="235"/>
      <c r="EO11" s="235"/>
      <c r="EP11" s="235"/>
      <c r="EQ11" s="235"/>
      <c r="ER11" s="235"/>
      <c r="ES11" s="235"/>
      <c r="ET11" s="235"/>
      <c r="EU11" s="235"/>
      <c r="EV11" s="235"/>
      <c r="EW11" s="235"/>
      <c r="EX11" s="234"/>
      <c r="EY11" s="234"/>
      <c r="EZ11" s="234"/>
      <c r="FA11" s="234"/>
      <c r="FB11" s="234"/>
      <c r="FC11" s="234"/>
      <c r="FD11" s="234"/>
      <c r="FE11" s="234"/>
      <c r="FF11" s="234"/>
      <c r="FG11" s="234"/>
      <c r="FH11" s="234"/>
      <c r="FI11" s="234"/>
      <c r="FJ11" s="234"/>
      <c r="FK11" s="234"/>
      <c r="FL11" s="235"/>
      <c r="FM11" s="235"/>
      <c r="FN11" s="235"/>
      <c r="FO11" s="235"/>
      <c r="FP11" s="235"/>
      <c r="FQ11" s="235"/>
      <c r="FR11" s="235"/>
      <c r="FS11" s="235"/>
      <c r="FT11" s="235"/>
      <c r="FU11" s="235"/>
      <c r="FV11" s="235"/>
      <c r="FW11" s="235"/>
      <c r="FX11" s="235"/>
      <c r="FY11" s="235"/>
      <c r="FZ11" s="234"/>
      <c r="GA11" s="234"/>
      <c r="GB11" s="234"/>
      <c r="GC11" s="234"/>
      <c r="GD11" s="234"/>
      <c r="GE11" s="234"/>
      <c r="GF11" s="234"/>
      <c r="GG11" s="234"/>
      <c r="GH11" s="234"/>
      <c r="GI11" s="234"/>
      <c r="GJ11" s="234"/>
      <c r="GK11" s="234"/>
      <c r="GL11" s="234"/>
      <c r="GM11" s="234"/>
      <c r="GN11" s="235"/>
      <c r="GO11" s="235"/>
      <c r="GP11" s="235"/>
      <c r="GQ11" s="235"/>
      <c r="GR11" s="235"/>
      <c r="GS11" s="235"/>
      <c r="GT11" s="235"/>
      <c r="GU11" s="235"/>
      <c r="GV11" s="235"/>
      <c r="GW11" s="235"/>
      <c r="GX11" s="235"/>
      <c r="GY11" s="235"/>
      <c r="GZ11" s="235"/>
      <c r="HA11" s="235"/>
      <c r="HB11" s="234"/>
      <c r="HC11" s="234"/>
      <c r="HD11" s="234"/>
      <c r="HE11" s="234"/>
      <c r="HF11" s="234"/>
      <c r="HG11" s="234"/>
      <c r="HH11" s="234"/>
      <c r="HI11" s="234"/>
      <c r="HJ11" s="234"/>
      <c r="HK11" s="234"/>
      <c r="HL11" s="234"/>
      <c r="HM11" s="234"/>
      <c r="HN11" s="234"/>
      <c r="HO11" s="2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</row>
    <row r="12" spans="1:238">
      <c r="A12" s="15">
        <f t="shared" si="0"/>
        <v>0</v>
      </c>
      <c r="B12" s="10">
        <v>0</v>
      </c>
      <c r="C12" s="11">
        <f t="shared" si="1"/>
        <v>30</v>
      </c>
      <c r="D12" s="12" t="s">
        <v>55</v>
      </c>
      <c r="E12" s="13">
        <v>10</v>
      </c>
      <c r="F12" s="13"/>
      <c r="G12" s="14">
        <f t="shared" si="2"/>
        <v>10</v>
      </c>
      <c r="H12" s="14">
        <f t="shared" si="3"/>
        <v>30</v>
      </c>
      <c r="I12" s="27">
        <f t="shared" si="4"/>
        <v>0</v>
      </c>
      <c r="J12" s="15">
        <f t="shared" si="5"/>
        <v>30</v>
      </c>
      <c r="K12" s="22">
        <f t="shared" si="6"/>
        <v>30</v>
      </c>
      <c r="L12" s="30" t="s">
        <v>66</v>
      </c>
      <c r="M12" s="30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4"/>
      <c r="BS12" s="234"/>
      <c r="BT12" s="234"/>
      <c r="BU12" s="234"/>
      <c r="BV12" s="234"/>
      <c r="BW12" s="234"/>
      <c r="BX12" s="234"/>
      <c r="BY12" s="234"/>
      <c r="BZ12" s="234"/>
      <c r="CA12" s="234"/>
      <c r="CB12" s="234"/>
      <c r="CC12" s="234"/>
      <c r="CD12" s="234"/>
      <c r="CE12" s="234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4"/>
      <c r="CU12" s="234"/>
      <c r="CV12" s="234"/>
      <c r="CW12" s="234"/>
      <c r="CX12" s="234"/>
      <c r="CY12" s="234"/>
      <c r="CZ12" s="234"/>
      <c r="DA12" s="234"/>
      <c r="DB12" s="234"/>
      <c r="DC12" s="234"/>
      <c r="DD12" s="234"/>
      <c r="DE12" s="234"/>
      <c r="DF12" s="234"/>
      <c r="DG12" s="234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4"/>
      <c r="DW12" s="234"/>
      <c r="DX12" s="234"/>
      <c r="DY12" s="234"/>
      <c r="DZ12" s="234"/>
      <c r="EA12" s="234"/>
      <c r="EB12" s="234"/>
      <c r="EC12" s="234"/>
      <c r="ED12" s="234"/>
      <c r="EE12" s="234"/>
      <c r="EF12" s="234"/>
      <c r="EG12" s="234"/>
      <c r="EH12" s="234"/>
      <c r="EI12" s="234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4"/>
      <c r="EY12" s="234"/>
      <c r="EZ12" s="234"/>
      <c r="FA12" s="234"/>
      <c r="FB12" s="234"/>
      <c r="FC12" s="234"/>
      <c r="FD12" s="234"/>
      <c r="FE12" s="234"/>
      <c r="FF12" s="234"/>
      <c r="FG12" s="234"/>
      <c r="FH12" s="234"/>
      <c r="FI12" s="234"/>
      <c r="FJ12" s="234"/>
      <c r="FK12" s="234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4"/>
      <c r="GA12" s="234"/>
      <c r="GB12" s="234"/>
      <c r="GC12" s="234"/>
      <c r="GD12" s="234"/>
      <c r="GE12" s="234"/>
      <c r="GF12" s="234"/>
      <c r="GG12" s="234"/>
      <c r="GH12" s="234"/>
      <c r="GI12" s="234"/>
      <c r="GJ12" s="234"/>
      <c r="GK12" s="234"/>
      <c r="GL12" s="234"/>
      <c r="GM12" s="234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4"/>
      <c r="HC12" s="234"/>
      <c r="HD12" s="234"/>
      <c r="HE12" s="234"/>
      <c r="HF12" s="234"/>
      <c r="HG12" s="234"/>
      <c r="HH12" s="234"/>
      <c r="HI12" s="234"/>
      <c r="HJ12" s="234"/>
      <c r="HK12" s="234"/>
      <c r="HL12" s="234"/>
      <c r="HM12" s="234"/>
      <c r="HN12" s="234"/>
      <c r="HO12" s="2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</row>
    <row r="13" spans="1:238">
      <c r="A13" s="15"/>
      <c r="B13" s="10"/>
      <c r="C13" s="11"/>
      <c r="D13" s="12"/>
      <c r="E13" s="13">
        <v>26</v>
      </c>
      <c r="F13" s="13"/>
      <c r="G13" s="14">
        <f t="shared" si="2"/>
        <v>26</v>
      </c>
      <c r="H13" s="14">
        <f t="shared" si="3"/>
        <v>78</v>
      </c>
      <c r="I13" s="27">
        <f t="shared" si="4"/>
        <v>0</v>
      </c>
      <c r="J13" s="15">
        <f t="shared" si="5"/>
        <v>78</v>
      </c>
      <c r="K13" s="22"/>
      <c r="L13" s="30" t="s">
        <v>302</v>
      </c>
      <c r="M13" s="30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4"/>
      <c r="BS13" s="234"/>
      <c r="BT13" s="234"/>
      <c r="BU13" s="234"/>
      <c r="BV13" s="234"/>
      <c r="BW13" s="234"/>
      <c r="BX13" s="234"/>
      <c r="BY13" s="234"/>
      <c r="BZ13" s="234"/>
      <c r="CA13" s="234"/>
      <c r="CB13" s="234"/>
      <c r="CC13" s="234"/>
      <c r="CD13" s="234"/>
      <c r="CE13" s="234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4"/>
      <c r="CU13" s="234"/>
      <c r="CV13" s="234"/>
      <c r="CW13" s="234"/>
      <c r="CX13" s="234"/>
      <c r="CY13" s="234"/>
      <c r="CZ13" s="234"/>
      <c r="DA13" s="234"/>
      <c r="DB13" s="234"/>
      <c r="DC13" s="234"/>
      <c r="DD13" s="234"/>
      <c r="DE13" s="234"/>
      <c r="DF13" s="234"/>
      <c r="DG13" s="234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4"/>
      <c r="DW13" s="234"/>
      <c r="DX13" s="234"/>
      <c r="DY13" s="234"/>
      <c r="DZ13" s="234"/>
      <c r="EA13" s="234"/>
      <c r="EB13" s="234"/>
      <c r="EC13" s="234"/>
      <c r="ED13" s="234"/>
      <c r="EE13" s="234"/>
      <c r="EF13" s="234"/>
      <c r="EG13" s="234"/>
      <c r="EH13" s="234"/>
      <c r="EI13" s="234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4"/>
      <c r="EY13" s="234"/>
      <c r="EZ13" s="234"/>
      <c r="FA13" s="234"/>
      <c r="FB13" s="234"/>
      <c r="FC13" s="234"/>
      <c r="FD13" s="234"/>
      <c r="FE13" s="234"/>
      <c r="FF13" s="234"/>
      <c r="FG13" s="234"/>
      <c r="FH13" s="234"/>
      <c r="FI13" s="234"/>
      <c r="FJ13" s="234"/>
      <c r="FK13" s="234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4"/>
      <c r="GA13" s="234"/>
      <c r="GB13" s="234"/>
      <c r="GC13" s="234"/>
      <c r="GD13" s="234"/>
      <c r="GE13" s="234"/>
      <c r="GF13" s="234"/>
      <c r="GG13" s="234"/>
      <c r="GH13" s="234"/>
      <c r="GI13" s="234"/>
      <c r="GJ13" s="234"/>
      <c r="GK13" s="234"/>
      <c r="GL13" s="234"/>
      <c r="GM13" s="234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4"/>
      <c r="HC13" s="234"/>
      <c r="HD13" s="234"/>
      <c r="HE13" s="234"/>
      <c r="HF13" s="234"/>
      <c r="HG13" s="234"/>
      <c r="HH13" s="234"/>
      <c r="HI13" s="234"/>
      <c r="HJ13" s="234"/>
      <c r="HK13" s="234"/>
      <c r="HL13" s="234"/>
      <c r="HM13" s="234"/>
      <c r="HN13" s="234"/>
      <c r="HO13" s="2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</row>
    <row r="14" spans="1:238">
      <c r="A14" s="15">
        <f t="shared" si="0"/>
        <v>0</v>
      </c>
      <c r="B14" s="10">
        <v>0</v>
      </c>
      <c r="C14" s="11">
        <f t="shared" si="1"/>
        <v>30</v>
      </c>
      <c r="D14" s="12" t="s">
        <v>55</v>
      </c>
      <c r="E14" s="13">
        <v>10</v>
      </c>
      <c r="F14" s="13"/>
      <c r="G14" s="14">
        <f t="shared" si="2"/>
        <v>10</v>
      </c>
      <c r="H14" s="14">
        <f t="shared" si="3"/>
        <v>30</v>
      </c>
      <c r="I14" s="27">
        <f t="shared" si="4"/>
        <v>0</v>
      </c>
      <c r="J14" s="15">
        <f t="shared" si="5"/>
        <v>30</v>
      </c>
      <c r="K14" s="22">
        <f t="shared" si="6"/>
        <v>30</v>
      </c>
      <c r="L14" s="30" t="s">
        <v>67</v>
      </c>
      <c r="M14" s="30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/>
      <c r="Y14" s="234"/>
      <c r="Z14" s="234"/>
      <c r="AA14" s="234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90"/>
      <c r="AQ14" s="290"/>
      <c r="AR14" s="290"/>
      <c r="AS14" s="290"/>
      <c r="AT14" s="290"/>
      <c r="AU14" s="290"/>
      <c r="AV14" s="290"/>
      <c r="AW14" s="290"/>
      <c r="AX14" s="290"/>
      <c r="AY14" s="290"/>
      <c r="AZ14" s="290"/>
      <c r="BA14" s="290"/>
      <c r="BB14" s="290"/>
      <c r="BC14" s="290"/>
      <c r="BD14" s="290"/>
      <c r="BE14" s="290"/>
      <c r="BF14" s="290"/>
      <c r="BG14" s="290"/>
      <c r="BH14" s="290"/>
      <c r="BI14" s="290"/>
      <c r="BJ14" s="290"/>
      <c r="BK14" s="290"/>
      <c r="BL14" s="290"/>
      <c r="BM14" s="290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290"/>
      <c r="CE14" s="290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4"/>
      <c r="CU14" s="234"/>
      <c r="CV14" s="234"/>
      <c r="CW14" s="234"/>
      <c r="CX14" s="234"/>
      <c r="CY14" s="234"/>
      <c r="CZ14" s="234"/>
      <c r="DA14" s="234"/>
      <c r="DB14" s="234"/>
      <c r="DC14" s="234"/>
      <c r="DD14" s="234"/>
      <c r="DE14" s="234"/>
      <c r="DF14" s="234"/>
      <c r="DG14" s="234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4"/>
      <c r="DW14" s="234"/>
      <c r="DX14" s="234"/>
      <c r="DY14" s="234"/>
      <c r="DZ14" s="234"/>
      <c r="EA14" s="234"/>
      <c r="EB14" s="234"/>
      <c r="EC14" s="234"/>
      <c r="ED14" s="234"/>
      <c r="EE14" s="234"/>
      <c r="EF14" s="234"/>
      <c r="EG14" s="234"/>
      <c r="EH14" s="234"/>
      <c r="EI14" s="234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4"/>
      <c r="EY14" s="234"/>
      <c r="EZ14" s="234"/>
      <c r="FA14" s="234"/>
      <c r="FB14" s="234"/>
      <c r="FC14" s="234"/>
      <c r="FD14" s="234"/>
      <c r="FE14" s="234"/>
      <c r="FF14" s="234"/>
      <c r="FG14" s="234"/>
      <c r="FH14" s="234"/>
      <c r="FI14" s="234"/>
      <c r="FJ14" s="234"/>
      <c r="FK14" s="234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4"/>
      <c r="GA14" s="234"/>
      <c r="GB14" s="234"/>
      <c r="GC14" s="234"/>
      <c r="GD14" s="234"/>
      <c r="GE14" s="234"/>
      <c r="GF14" s="234"/>
      <c r="GG14" s="234"/>
      <c r="GH14" s="234"/>
      <c r="GI14" s="234"/>
      <c r="GJ14" s="234"/>
      <c r="GK14" s="234"/>
      <c r="GL14" s="234"/>
      <c r="GM14" s="234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4"/>
      <c r="HC14" s="234"/>
      <c r="HD14" s="234"/>
      <c r="HE14" s="234"/>
      <c r="HF14" s="234"/>
      <c r="HG14" s="234"/>
      <c r="HH14" s="234"/>
      <c r="HI14" s="234"/>
      <c r="HJ14" s="234"/>
      <c r="HK14" s="234"/>
      <c r="HL14" s="234"/>
      <c r="HM14" s="234"/>
      <c r="HN14" s="234"/>
      <c r="HO14" s="2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</row>
    <row r="15" spans="1:238">
      <c r="A15" s="15">
        <f t="shared" si="0"/>
        <v>0</v>
      </c>
      <c r="B15" s="10">
        <v>0</v>
      </c>
      <c r="C15" s="11">
        <f t="shared" si="1"/>
        <v>30</v>
      </c>
      <c r="D15" s="12" t="s">
        <v>64</v>
      </c>
      <c r="E15" s="13">
        <v>12</v>
      </c>
      <c r="F15" s="13">
        <v>2</v>
      </c>
      <c r="G15" s="14">
        <f t="shared" si="2"/>
        <v>10</v>
      </c>
      <c r="H15" s="14">
        <f t="shared" si="3"/>
        <v>30</v>
      </c>
      <c r="I15" s="27">
        <f t="shared" si="4"/>
        <v>0</v>
      </c>
      <c r="J15" s="15">
        <f t="shared" si="5"/>
        <v>30</v>
      </c>
      <c r="K15" s="22">
        <f t="shared" si="6"/>
        <v>30</v>
      </c>
      <c r="L15" s="30" t="s">
        <v>68</v>
      </c>
      <c r="M15" s="30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90"/>
      <c r="AQ15" s="290"/>
      <c r="AR15" s="290"/>
      <c r="AS15" s="290"/>
      <c r="AT15" s="290"/>
      <c r="AU15" s="290"/>
      <c r="AV15" s="290"/>
      <c r="AW15" s="290"/>
      <c r="AX15" s="290"/>
      <c r="AY15" s="290"/>
      <c r="AZ15" s="290"/>
      <c r="BA15" s="290"/>
      <c r="BB15" s="290"/>
      <c r="BC15" s="290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4"/>
      <c r="BS15" s="234"/>
      <c r="BT15" s="234"/>
      <c r="BU15" s="234"/>
      <c r="BV15" s="234"/>
      <c r="BW15" s="234"/>
      <c r="BX15" s="234"/>
      <c r="BY15" s="234"/>
      <c r="BZ15" s="234"/>
      <c r="CA15" s="234"/>
      <c r="CB15" s="234"/>
      <c r="CC15" s="234"/>
      <c r="CD15" s="234"/>
      <c r="CE15" s="234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4"/>
      <c r="CU15" s="234"/>
      <c r="CV15" s="234"/>
      <c r="CW15" s="234"/>
      <c r="CX15" s="234"/>
      <c r="CY15" s="234"/>
      <c r="CZ15" s="234"/>
      <c r="DA15" s="234"/>
      <c r="DB15" s="234"/>
      <c r="DC15" s="234"/>
      <c r="DD15" s="234"/>
      <c r="DE15" s="234"/>
      <c r="DF15" s="234"/>
      <c r="DG15" s="234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4"/>
      <c r="DW15" s="234"/>
      <c r="DX15" s="234"/>
      <c r="DY15" s="234"/>
      <c r="DZ15" s="234"/>
      <c r="EA15" s="234"/>
      <c r="EB15" s="234"/>
      <c r="EC15" s="234"/>
      <c r="ED15" s="234"/>
      <c r="EE15" s="234"/>
      <c r="EF15" s="234"/>
      <c r="EG15" s="234"/>
      <c r="EH15" s="234"/>
      <c r="EI15" s="234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4"/>
      <c r="EY15" s="234"/>
      <c r="EZ15" s="234"/>
      <c r="FA15" s="234"/>
      <c r="FB15" s="234"/>
      <c r="FC15" s="234"/>
      <c r="FD15" s="234"/>
      <c r="FE15" s="234"/>
      <c r="FF15" s="234"/>
      <c r="FG15" s="234"/>
      <c r="FH15" s="234"/>
      <c r="FI15" s="234"/>
      <c r="FJ15" s="234"/>
      <c r="FK15" s="234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4"/>
      <c r="GA15" s="234"/>
      <c r="GB15" s="234"/>
      <c r="GC15" s="234"/>
      <c r="GD15" s="234"/>
      <c r="GE15" s="234"/>
      <c r="GF15" s="234"/>
      <c r="GG15" s="234"/>
      <c r="GH15" s="234"/>
      <c r="GI15" s="234"/>
      <c r="GJ15" s="234"/>
      <c r="GK15" s="234"/>
      <c r="GL15" s="234"/>
      <c r="GM15" s="234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4"/>
      <c r="HC15" s="234"/>
      <c r="HD15" s="234"/>
      <c r="HE15" s="234"/>
      <c r="HF15" s="234"/>
      <c r="HG15" s="234"/>
      <c r="HH15" s="234"/>
      <c r="HI15" s="234"/>
      <c r="HJ15" s="234"/>
      <c r="HK15" s="234"/>
      <c r="HL15" s="234"/>
      <c r="HM15" s="234"/>
      <c r="HN15" s="234"/>
      <c r="HO15" s="2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</row>
    <row r="16" spans="1:238">
      <c r="A16" s="15">
        <f t="shared" si="0"/>
        <v>0</v>
      </c>
      <c r="B16" s="10">
        <v>0</v>
      </c>
      <c r="C16" s="11">
        <f t="shared" si="1"/>
        <v>42</v>
      </c>
      <c r="D16" s="12" t="s">
        <v>60</v>
      </c>
      <c r="E16" s="13">
        <v>14</v>
      </c>
      <c r="F16" s="13"/>
      <c r="G16" s="14">
        <f t="shared" si="2"/>
        <v>14</v>
      </c>
      <c r="H16" s="14">
        <f t="shared" si="3"/>
        <v>42</v>
      </c>
      <c r="I16" s="27">
        <f t="shared" si="4"/>
        <v>0</v>
      </c>
      <c r="J16" s="15">
        <f t="shared" si="5"/>
        <v>42</v>
      </c>
      <c r="K16" s="22">
        <f t="shared" si="6"/>
        <v>42</v>
      </c>
      <c r="L16" s="30" t="s">
        <v>69</v>
      </c>
      <c r="M16" s="30"/>
      <c r="N16" s="234"/>
      <c r="O16" s="234"/>
      <c r="P16" s="234"/>
      <c r="Q16" s="234"/>
      <c r="R16" s="234"/>
      <c r="S16" s="234"/>
      <c r="T16" s="234"/>
      <c r="U16" s="234"/>
      <c r="V16" s="234"/>
      <c r="W16" s="234"/>
      <c r="X16" s="234"/>
      <c r="Y16" s="234"/>
      <c r="Z16" s="234"/>
      <c r="AA16" s="234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4"/>
      <c r="AQ16" s="234"/>
      <c r="AR16" s="234"/>
      <c r="AS16" s="234"/>
      <c r="AT16" s="234"/>
      <c r="AU16" s="234"/>
      <c r="AV16" s="234"/>
      <c r="AW16" s="234"/>
      <c r="AX16" s="234"/>
      <c r="AY16" s="234"/>
      <c r="AZ16" s="234"/>
      <c r="BA16" s="234"/>
      <c r="BB16" s="234"/>
      <c r="BC16" s="234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4"/>
      <c r="BS16" s="234"/>
      <c r="BT16" s="234"/>
      <c r="BU16" s="234"/>
      <c r="BV16" s="234"/>
      <c r="BW16" s="234"/>
      <c r="BX16" s="234"/>
      <c r="BY16" s="234"/>
      <c r="BZ16" s="234"/>
      <c r="CA16" s="234"/>
      <c r="CB16" s="234"/>
      <c r="CC16" s="234"/>
      <c r="CD16" s="234"/>
      <c r="CE16" s="234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4"/>
      <c r="CU16" s="234"/>
      <c r="CV16" s="234"/>
      <c r="CW16" s="234"/>
      <c r="CX16" s="234"/>
      <c r="CY16" s="234"/>
      <c r="CZ16" s="234"/>
      <c r="DA16" s="234"/>
      <c r="DB16" s="234"/>
      <c r="DC16" s="234"/>
      <c r="DD16" s="234"/>
      <c r="DE16" s="234"/>
      <c r="DF16" s="234"/>
      <c r="DG16" s="234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4"/>
      <c r="DW16" s="234"/>
      <c r="DX16" s="234"/>
      <c r="DY16" s="234"/>
      <c r="DZ16" s="234"/>
      <c r="EA16" s="234"/>
      <c r="EB16" s="234"/>
      <c r="EC16" s="234"/>
      <c r="ED16" s="234"/>
      <c r="EE16" s="234"/>
      <c r="EF16" s="234"/>
      <c r="EG16" s="234"/>
      <c r="EH16" s="234"/>
      <c r="EI16" s="234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4"/>
      <c r="EY16" s="234"/>
      <c r="EZ16" s="234"/>
      <c r="FA16" s="234"/>
      <c r="FB16" s="234"/>
      <c r="FC16" s="234"/>
      <c r="FD16" s="234"/>
      <c r="FE16" s="234"/>
      <c r="FF16" s="234"/>
      <c r="FG16" s="234"/>
      <c r="FH16" s="234"/>
      <c r="FI16" s="234"/>
      <c r="FJ16" s="234"/>
      <c r="FK16" s="234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4"/>
      <c r="GA16" s="234"/>
      <c r="GB16" s="234"/>
      <c r="GC16" s="234"/>
      <c r="GD16" s="234"/>
      <c r="GE16" s="234"/>
      <c r="GF16" s="234"/>
      <c r="GG16" s="234"/>
      <c r="GH16" s="234"/>
      <c r="GI16" s="234"/>
      <c r="GJ16" s="234"/>
      <c r="GK16" s="234"/>
      <c r="GL16" s="234"/>
      <c r="GM16" s="234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4"/>
      <c r="HC16" s="234"/>
      <c r="HD16" s="234"/>
      <c r="HE16" s="234"/>
      <c r="HF16" s="234"/>
      <c r="HG16" s="234"/>
      <c r="HH16" s="234"/>
      <c r="HI16" s="234"/>
      <c r="HJ16" s="234"/>
      <c r="HK16" s="234"/>
      <c r="HL16" s="234"/>
      <c r="HM16" s="234"/>
      <c r="HN16" s="234"/>
      <c r="HO16" s="2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272"/>
    </row>
    <row r="17" spans="1:238">
      <c r="A17" s="15">
        <f t="shared" si="0"/>
        <v>0</v>
      </c>
      <c r="B17" s="10">
        <v>0</v>
      </c>
      <c r="C17" s="11">
        <f t="shared" si="1"/>
        <v>42</v>
      </c>
      <c r="D17" s="12" t="s">
        <v>60</v>
      </c>
      <c r="E17" s="13">
        <v>14</v>
      </c>
      <c r="F17" s="13"/>
      <c r="G17" s="14">
        <f t="shared" si="2"/>
        <v>14</v>
      </c>
      <c r="H17" s="14">
        <f t="shared" si="3"/>
        <v>42</v>
      </c>
      <c r="I17" s="27">
        <f t="shared" si="4"/>
        <v>0</v>
      </c>
      <c r="J17" s="15">
        <f t="shared" si="5"/>
        <v>42</v>
      </c>
      <c r="K17" s="22">
        <f t="shared" si="6"/>
        <v>42</v>
      </c>
      <c r="L17" s="30" t="s">
        <v>70</v>
      </c>
      <c r="M17" s="30"/>
      <c r="N17" s="234"/>
      <c r="O17" s="234"/>
      <c r="P17" s="234"/>
      <c r="Q17" s="234"/>
      <c r="R17" s="234"/>
      <c r="S17" s="234"/>
      <c r="T17" s="234"/>
      <c r="U17" s="234"/>
      <c r="V17" s="234"/>
      <c r="W17" s="234"/>
      <c r="X17" s="234"/>
      <c r="Y17" s="234"/>
      <c r="Z17" s="234"/>
      <c r="AA17" s="234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4"/>
      <c r="AQ17" s="234"/>
      <c r="AR17" s="234"/>
      <c r="AS17" s="234"/>
      <c r="AT17" s="234"/>
      <c r="AU17" s="234"/>
      <c r="AV17" s="234"/>
      <c r="AW17" s="234"/>
      <c r="AX17" s="234"/>
      <c r="AY17" s="234"/>
      <c r="AZ17" s="234"/>
      <c r="BA17" s="234"/>
      <c r="BB17" s="234"/>
      <c r="BC17" s="234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4"/>
      <c r="BS17" s="234"/>
      <c r="BT17" s="234"/>
      <c r="BU17" s="234"/>
      <c r="BV17" s="234"/>
      <c r="BW17" s="234"/>
      <c r="BX17" s="234"/>
      <c r="BY17" s="234"/>
      <c r="BZ17" s="234"/>
      <c r="CA17" s="234"/>
      <c r="CB17" s="234"/>
      <c r="CC17" s="234"/>
      <c r="CD17" s="234"/>
      <c r="CE17" s="234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4"/>
      <c r="CU17" s="234"/>
      <c r="CV17" s="234"/>
      <c r="CW17" s="234"/>
      <c r="CX17" s="234"/>
      <c r="CY17" s="234"/>
      <c r="CZ17" s="234"/>
      <c r="DA17" s="234"/>
      <c r="DB17" s="234"/>
      <c r="DC17" s="234"/>
      <c r="DD17" s="234"/>
      <c r="DE17" s="234"/>
      <c r="DF17" s="234"/>
      <c r="DG17" s="234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4"/>
      <c r="DW17" s="234"/>
      <c r="DX17" s="234"/>
      <c r="DY17" s="234"/>
      <c r="DZ17" s="234"/>
      <c r="EA17" s="234"/>
      <c r="EB17" s="234"/>
      <c r="EC17" s="234"/>
      <c r="ED17" s="234"/>
      <c r="EE17" s="234"/>
      <c r="EF17" s="234"/>
      <c r="EG17" s="234"/>
      <c r="EH17" s="234"/>
      <c r="EI17" s="234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4"/>
      <c r="EY17" s="234"/>
      <c r="EZ17" s="234"/>
      <c r="FA17" s="234"/>
      <c r="FB17" s="234"/>
      <c r="FC17" s="234"/>
      <c r="FD17" s="234"/>
      <c r="FE17" s="234"/>
      <c r="FF17" s="234"/>
      <c r="FG17" s="234"/>
      <c r="FH17" s="234"/>
      <c r="FI17" s="234"/>
      <c r="FJ17" s="234"/>
      <c r="FK17" s="234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4"/>
      <c r="GA17" s="234"/>
      <c r="GB17" s="234"/>
      <c r="GC17" s="234"/>
      <c r="GD17" s="234"/>
      <c r="GE17" s="234"/>
      <c r="GF17" s="234"/>
      <c r="GG17" s="234"/>
      <c r="GH17" s="234"/>
      <c r="GI17" s="234"/>
      <c r="GJ17" s="234"/>
      <c r="GK17" s="234"/>
      <c r="GL17" s="234"/>
      <c r="GM17" s="234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4"/>
      <c r="HC17" s="234"/>
      <c r="HD17" s="234"/>
      <c r="HE17" s="234"/>
      <c r="HF17" s="234"/>
      <c r="HG17" s="234"/>
      <c r="HH17" s="234"/>
      <c r="HI17" s="234"/>
      <c r="HJ17" s="234"/>
      <c r="HK17" s="234"/>
      <c r="HL17" s="234"/>
      <c r="HM17" s="234"/>
      <c r="HN17" s="234"/>
      <c r="HO17" s="2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272"/>
    </row>
    <row r="18" spans="1:238">
      <c r="A18" s="15">
        <f t="shared" si="0"/>
        <v>0</v>
      </c>
      <c r="B18" s="10">
        <v>0</v>
      </c>
      <c r="C18" s="11">
        <f t="shared" si="1"/>
        <v>15</v>
      </c>
      <c r="D18" s="12" t="s">
        <v>55</v>
      </c>
      <c r="E18" s="13">
        <v>10</v>
      </c>
      <c r="F18" s="13">
        <v>5</v>
      </c>
      <c r="G18" s="14">
        <f t="shared" si="2"/>
        <v>5</v>
      </c>
      <c r="H18" s="14">
        <f t="shared" si="3"/>
        <v>15</v>
      </c>
      <c r="I18" s="27">
        <f t="shared" si="4"/>
        <v>0</v>
      </c>
      <c r="J18" s="15">
        <f t="shared" si="5"/>
        <v>15</v>
      </c>
      <c r="K18" s="22">
        <f t="shared" si="6"/>
        <v>15</v>
      </c>
      <c r="L18" s="30" t="s">
        <v>71</v>
      </c>
      <c r="M18" s="30"/>
      <c r="N18" s="234"/>
      <c r="O18" s="234"/>
      <c r="P18" s="234"/>
      <c r="Q18" s="234"/>
      <c r="R18" s="234"/>
      <c r="S18" s="234"/>
      <c r="T18" s="234"/>
      <c r="U18" s="234"/>
      <c r="V18" s="234"/>
      <c r="W18" s="234"/>
      <c r="X18" s="234"/>
      <c r="Y18" s="234"/>
      <c r="Z18" s="234"/>
      <c r="AA18" s="234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4"/>
      <c r="AQ18" s="234"/>
      <c r="AR18" s="234"/>
      <c r="AS18" s="234"/>
      <c r="AT18" s="234"/>
      <c r="AU18" s="234"/>
      <c r="AV18" s="234"/>
      <c r="AW18" s="234"/>
      <c r="AX18" s="234"/>
      <c r="AY18" s="234"/>
      <c r="AZ18" s="234"/>
      <c r="BA18" s="234"/>
      <c r="BB18" s="234"/>
      <c r="BC18" s="234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4"/>
      <c r="BS18" s="234"/>
      <c r="BT18" s="234"/>
      <c r="BU18" s="234"/>
      <c r="BV18" s="234"/>
      <c r="BW18" s="234"/>
      <c r="BX18" s="234"/>
      <c r="BY18" s="234"/>
      <c r="BZ18" s="234"/>
      <c r="CA18" s="234"/>
      <c r="CB18" s="234"/>
      <c r="CC18" s="234"/>
      <c r="CD18" s="234"/>
      <c r="CE18" s="234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4"/>
      <c r="CU18" s="234"/>
      <c r="CV18" s="234"/>
      <c r="CW18" s="234"/>
      <c r="CX18" s="234"/>
      <c r="CY18" s="234"/>
      <c r="CZ18" s="234"/>
      <c r="DA18" s="234"/>
      <c r="DB18" s="234"/>
      <c r="DC18" s="234"/>
      <c r="DD18" s="234"/>
      <c r="DE18" s="234"/>
      <c r="DF18" s="234"/>
      <c r="DG18" s="234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4"/>
      <c r="DW18" s="234"/>
      <c r="DX18" s="234"/>
      <c r="DY18" s="234"/>
      <c r="DZ18" s="234"/>
      <c r="EA18" s="234"/>
      <c r="EB18" s="234"/>
      <c r="EC18" s="234"/>
      <c r="ED18" s="234"/>
      <c r="EE18" s="234"/>
      <c r="EF18" s="234"/>
      <c r="EG18" s="234"/>
      <c r="EH18" s="234"/>
      <c r="EI18" s="234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4"/>
      <c r="EY18" s="234"/>
      <c r="EZ18" s="234"/>
      <c r="FA18" s="234"/>
      <c r="FB18" s="234"/>
      <c r="FC18" s="234"/>
      <c r="FD18" s="234"/>
      <c r="FE18" s="234"/>
      <c r="FF18" s="234"/>
      <c r="FG18" s="234"/>
      <c r="FH18" s="234"/>
      <c r="FI18" s="234"/>
      <c r="FJ18" s="234"/>
      <c r="FK18" s="234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4"/>
      <c r="GA18" s="234"/>
      <c r="GB18" s="234"/>
      <c r="GC18" s="234"/>
      <c r="GD18" s="234"/>
      <c r="GE18" s="234"/>
      <c r="GF18" s="234"/>
      <c r="GG18" s="234"/>
      <c r="GH18" s="234"/>
      <c r="GI18" s="234"/>
      <c r="GJ18" s="234"/>
      <c r="GK18" s="234"/>
      <c r="GL18" s="234"/>
      <c r="GM18" s="234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4"/>
      <c r="HC18" s="234"/>
      <c r="HD18" s="234"/>
      <c r="HE18" s="234"/>
      <c r="HF18" s="234"/>
      <c r="HG18" s="234"/>
      <c r="HH18" s="234"/>
      <c r="HI18" s="234"/>
      <c r="HJ18" s="234"/>
      <c r="HK18" s="234"/>
      <c r="HL18" s="234"/>
      <c r="HM18" s="234"/>
      <c r="HN18" s="234"/>
      <c r="HO18" s="234"/>
      <c r="HP18" s="335"/>
      <c r="HQ18" s="335"/>
      <c r="HR18" s="335"/>
      <c r="HS18" s="335"/>
      <c r="HT18" s="335"/>
      <c r="HU18" s="335"/>
      <c r="HV18" s="335"/>
      <c r="HW18" s="335"/>
      <c r="HX18" s="335"/>
      <c r="HY18" s="335"/>
      <c r="HZ18" s="335"/>
      <c r="IA18" s="335"/>
      <c r="IB18" s="335"/>
      <c r="IC18" s="335"/>
      <c r="ID18" s="272"/>
    </row>
    <row r="19" spans="1:238">
      <c r="A19" s="15">
        <f t="shared" si="0"/>
        <v>0</v>
      </c>
      <c r="B19" s="10">
        <v>0</v>
      </c>
      <c r="C19" s="11">
        <f t="shared" si="1"/>
        <v>42</v>
      </c>
      <c r="D19" s="12" t="s">
        <v>60</v>
      </c>
      <c r="E19" s="13">
        <v>14</v>
      </c>
      <c r="F19" s="13"/>
      <c r="G19" s="14">
        <f t="shared" si="2"/>
        <v>14</v>
      </c>
      <c r="H19" s="14">
        <f t="shared" si="3"/>
        <v>42</v>
      </c>
      <c r="I19" s="27">
        <f t="shared" si="4"/>
        <v>0</v>
      </c>
      <c r="J19" s="15">
        <f t="shared" si="5"/>
        <v>42</v>
      </c>
      <c r="K19" s="22">
        <f t="shared" si="6"/>
        <v>42</v>
      </c>
      <c r="L19" s="30" t="s">
        <v>72</v>
      </c>
      <c r="M19" s="30"/>
      <c r="N19" s="234"/>
      <c r="O19" s="234"/>
      <c r="P19" s="234"/>
      <c r="Q19" s="234"/>
      <c r="R19" s="234"/>
      <c r="S19" s="234"/>
      <c r="T19" s="234"/>
      <c r="U19" s="234"/>
      <c r="V19" s="234"/>
      <c r="W19" s="234"/>
      <c r="X19" s="234"/>
      <c r="Y19" s="234"/>
      <c r="Z19" s="234"/>
      <c r="AA19" s="234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4"/>
      <c r="AQ19" s="234"/>
      <c r="AR19" s="234"/>
      <c r="AS19" s="234"/>
      <c r="AT19" s="234"/>
      <c r="AU19" s="234"/>
      <c r="AV19" s="234"/>
      <c r="AW19" s="234"/>
      <c r="AX19" s="234"/>
      <c r="AY19" s="234"/>
      <c r="AZ19" s="234"/>
      <c r="BA19" s="234"/>
      <c r="BB19" s="234"/>
      <c r="BC19" s="234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4"/>
      <c r="BS19" s="234"/>
      <c r="BT19" s="234"/>
      <c r="BU19" s="234"/>
      <c r="BV19" s="234"/>
      <c r="BW19" s="234"/>
      <c r="BX19" s="234"/>
      <c r="BY19" s="234"/>
      <c r="BZ19" s="234"/>
      <c r="CA19" s="234"/>
      <c r="CB19" s="234"/>
      <c r="CC19" s="234"/>
      <c r="CD19" s="234"/>
      <c r="CE19" s="234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4"/>
      <c r="CU19" s="234"/>
      <c r="CV19" s="234"/>
      <c r="CW19" s="234"/>
      <c r="CX19" s="234"/>
      <c r="CY19" s="234"/>
      <c r="CZ19" s="234"/>
      <c r="DA19" s="234"/>
      <c r="DB19" s="234"/>
      <c r="DC19" s="234"/>
      <c r="DD19" s="234"/>
      <c r="DE19" s="234"/>
      <c r="DF19" s="234"/>
      <c r="DG19" s="234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4"/>
      <c r="DW19" s="234"/>
      <c r="DX19" s="234"/>
      <c r="DY19" s="234"/>
      <c r="DZ19" s="234"/>
      <c r="EA19" s="234"/>
      <c r="EB19" s="234"/>
      <c r="EC19" s="234"/>
      <c r="ED19" s="234"/>
      <c r="EE19" s="234"/>
      <c r="EF19" s="234"/>
      <c r="EG19" s="234"/>
      <c r="EH19" s="234"/>
      <c r="EI19" s="234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4"/>
      <c r="EY19" s="234"/>
      <c r="EZ19" s="234"/>
      <c r="FA19" s="234"/>
      <c r="FB19" s="234"/>
      <c r="FC19" s="234"/>
      <c r="FD19" s="234"/>
      <c r="FE19" s="234"/>
      <c r="FF19" s="234"/>
      <c r="FG19" s="234"/>
      <c r="FH19" s="234"/>
      <c r="FI19" s="234"/>
      <c r="FJ19" s="234"/>
      <c r="FK19" s="234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4"/>
      <c r="GA19" s="234"/>
      <c r="GB19" s="234"/>
      <c r="GC19" s="234"/>
      <c r="GD19" s="234"/>
      <c r="GE19" s="234"/>
      <c r="GF19" s="234"/>
      <c r="GG19" s="234"/>
      <c r="GH19" s="234"/>
      <c r="GI19" s="234"/>
      <c r="GJ19" s="234"/>
      <c r="GK19" s="234"/>
      <c r="GL19" s="234"/>
      <c r="GM19" s="234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4"/>
      <c r="HC19" s="234"/>
      <c r="HD19" s="234"/>
      <c r="HE19" s="234"/>
      <c r="HF19" s="234"/>
      <c r="HG19" s="234"/>
      <c r="HH19" s="234"/>
      <c r="HI19" s="234"/>
      <c r="HJ19" s="234"/>
      <c r="HK19" s="234"/>
      <c r="HL19" s="234"/>
      <c r="HM19" s="234"/>
      <c r="HN19" s="234"/>
      <c r="HO19" s="2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272"/>
    </row>
    <row r="20" spans="1:238">
      <c r="A20" s="15">
        <f>SUM(N20:HN20)</f>
        <v>0</v>
      </c>
      <c r="B20" s="10">
        <v>0</v>
      </c>
      <c r="C20" s="11">
        <f t="shared" si="1"/>
        <v>42</v>
      </c>
      <c r="D20" s="12" t="s">
        <v>60</v>
      </c>
      <c r="E20" s="13">
        <v>14</v>
      </c>
      <c r="F20" s="13"/>
      <c r="G20" s="14">
        <f t="shared" si="2"/>
        <v>14</v>
      </c>
      <c r="H20" s="14">
        <f t="shared" si="3"/>
        <v>42</v>
      </c>
      <c r="I20" s="27">
        <f>(N20*2+P20*2+R20*3+T20*2+V20*2+X20*3+Z20*2)+(AB20*2+AD20*2+AF20*3+AH20*2+AJ20*2+AL20*3+AN20*2)+(AP20*2+AR20*2+AT20*3+AV20*2+AX20*2+AZ20*3+BB20*2)+(BD20*2+BF20*2+BH20*3+BJ20*2+BL20*2+BN20*3+BP20*2)+(BR20*2+BT20*2+BV20*3+BX20*2+BZ20*2+CB20*3+CD20*2)+(CF20*2+CH20*2+CJ20*3+CL20*2+CN20*2+CP20*3+CR20*2)+(CT20*2+CV20*2+CX20*3+CZ20*2+DB20*2+DD20*3+DF20*2)+(DH20*2+DJ20*2+DL20*3+DN20*2+DP20*2+DR20*3+DT20*2)+(DV20*2+DX20*2+DZ20*3+EB20*2+ED20*2+EF20*3+EH20*2)+(EJ20*2+EL20*2+EN20*3+EP20*2+ER20*2+ET20*3+EV20*2)+(EX20*2+EZ20*2+FB20*3+FD20*2+FF20*2+FH20*3+FJ20*2)+(FL20*2+FN20*2+FP20*3+FR20*2+FT20*2+FV20*3+FX20*2)+(FZ20*2+GB20*2+GD20*3+GF20*2+GH20*2+GJ20*3+GL20*2)+(GN20*2+GP20*2+GR20*3+GT20*2+GV20*2+GX20*3+GZ20*2)+(HB20*2+HD20*2+HF20*3+HH20*2+HJ20*2+HL20*3+HN20*2)+(HP20*2+HR20*2+HT20*3+HV20*2+HX20*2+HZ20*3+IB20*2)</f>
        <v>0</v>
      </c>
      <c r="J20" s="15">
        <f t="shared" si="5"/>
        <v>42</v>
      </c>
      <c r="K20" s="22">
        <f t="shared" si="6"/>
        <v>42</v>
      </c>
      <c r="L20" s="30" t="s">
        <v>82</v>
      </c>
      <c r="M20" s="30"/>
      <c r="N20" s="335"/>
      <c r="O20" s="335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  <c r="AO20" s="335"/>
      <c r="AP20" s="335"/>
      <c r="AQ20" s="335"/>
      <c r="AR20" s="335"/>
      <c r="AS20" s="335"/>
      <c r="AT20" s="335"/>
      <c r="AU20" s="335"/>
      <c r="AV20" s="335"/>
      <c r="AW20" s="335"/>
      <c r="AX20" s="335"/>
      <c r="AY20" s="335"/>
      <c r="AZ20" s="335"/>
      <c r="BA20" s="335"/>
      <c r="BB20" s="335"/>
      <c r="BC20" s="335"/>
      <c r="BD20" s="335"/>
      <c r="BE20" s="335"/>
      <c r="BF20" s="335"/>
      <c r="BG20" s="335"/>
      <c r="BH20" s="335"/>
      <c r="BI20" s="335"/>
      <c r="BJ20" s="335"/>
      <c r="BK20" s="335"/>
      <c r="BL20" s="335"/>
      <c r="BM20" s="335"/>
      <c r="BN20" s="335"/>
      <c r="BO20" s="335"/>
      <c r="BP20" s="335"/>
      <c r="BQ20" s="335"/>
      <c r="BR20" s="335"/>
      <c r="BS20" s="335"/>
      <c r="BT20" s="335"/>
      <c r="BU20" s="335"/>
      <c r="BV20" s="335"/>
      <c r="BW20" s="335"/>
      <c r="BX20" s="335"/>
      <c r="BY20" s="335"/>
      <c r="BZ20" s="335"/>
      <c r="CA20" s="335"/>
      <c r="CB20" s="335"/>
      <c r="CC20" s="335"/>
      <c r="CD20" s="335"/>
      <c r="CE20" s="335"/>
      <c r="CF20" s="335"/>
      <c r="CG20" s="335"/>
      <c r="CH20" s="335"/>
      <c r="CI20" s="335"/>
      <c r="CJ20" s="335"/>
      <c r="CK20" s="335"/>
      <c r="CL20" s="335"/>
      <c r="CM20" s="335"/>
      <c r="CN20" s="335"/>
      <c r="CO20" s="335"/>
      <c r="CP20" s="335"/>
      <c r="CQ20" s="335"/>
      <c r="CR20" s="335"/>
      <c r="CS20" s="335"/>
      <c r="CT20" s="335"/>
      <c r="CU20" s="335"/>
      <c r="CV20" s="335"/>
      <c r="CW20" s="335"/>
      <c r="CX20" s="335"/>
      <c r="CY20" s="335"/>
      <c r="CZ20" s="335"/>
      <c r="DA20" s="335"/>
      <c r="DB20" s="335"/>
      <c r="DC20" s="335"/>
      <c r="DD20" s="335"/>
      <c r="DE20" s="335"/>
      <c r="DF20" s="335"/>
      <c r="DG20" s="3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4"/>
      <c r="DW20" s="234"/>
      <c r="DX20" s="234"/>
      <c r="DY20" s="234"/>
      <c r="DZ20" s="234"/>
      <c r="EA20" s="234"/>
      <c r="EB20" s="234"/>
      <c r="EC20" s="234"/>
      <c r="ED20" s="234"/>
      <c r="EE20" s="234"/>
      <c r="EF20" s="234"/>
      <c r="EG20" s="234"/>
      <c r="EH20" s="234"/>
      <c r="EI20" s="234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4"/>
      <c r="EY20" s="234"/>
      <c r="EZ20" s="234"/>
      <c r="FA20" s="234"/>
      <c r="FB20" s="234"/>
      <c r="FC20" s="234"/>
      <c r="FD20" s="234"/>
      <c r="FE20" s="234"/>
      <c r="FF20" s="234"/>
      <c r="FG20" s="234"/>
      <c r="FH20" s="234"/>
      <c r="FI20" s="234"/>
      <c r="FJ20" s="234"/>
      <c r="FK20" s="234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4"/>
      <c r="GA20" s="234"/>
      <c r="GB20" s="234"/>
      <c r="GC20" s="234"/>
      <c r="GD20" s="234"/>
      <c r="GE20" s="234"/>
      <c r="GF20" s="234"/>
      <c r="GG20" s="234"/>
      <c r="GH20" s="234"/>
      <c r="GI20" s="234"/>
      <c r="GJ20" s="234"/>
      <c r="GK20" s="234"/>
      <c r="GL20" s="234"/>
      <c r="GM20" s="234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4"/>
      <c r="HC20" s="234"/>
      <c r="HD20" s="234"/>
      <c r="HE20" s="234"/>
      <c r="HF20" s="234"/>
      <c r="HG20" s="234"/>
      <c r="HH20" s="234"/>
      <c r="HI20" s="234"/>
      <c r="HJ20" s="234"/>
      <c r="HK20" s="234"/>
      <c r="HL20" s="234"/>
      <c r="HM20" s="234"/>
      <c r="HN20" s="234"/>
      <c r="HO20" s="2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272"/>
    </row>
    <row r="21" spans="1:238">
      <c r="A21" s="15">
        <f t="shared" si="0"/>
        <v>0</v>
      </c>
      <c r="B21" s="10">
        <v>0</v>
      </c>
      <c r="C21" s="11">
        <f t="shared" si="1"/>
        <v>0</v>
      </c>
      <c r="D21" s="12" t="s">
        <v>64</v>
      </c>
      <c r="E21" s="13">
        <v>12</v>
      </c>
      <c r="F21" s="13">
        <v>12</v>
      </c>
      <c r="G21" s="14">
        <f t="shared" si="2"/>
        <v>0</v>
      </c>
      <c r="H21" s="14">
        <f t="shared" si="3"/>
        <v>0</v>
      </c>
      <c r="I21" s="27">
        <f t="shared" si="4"/>
        <v>0</v>
      </c>
      <c r="J21" s="15">
        <f t="shared" si="5"/>
        <v>0</v>
      </c>
      <c r="K21" s="22">
        <f t="shared" si="6"/>
        <v>0</v>
      </c>
      <c r="L21" s="30" t="s">
        <v>73</v>
      </c>
      <c r="M21" s="30"/>
      <c r="N21" s="234"/>
      <c r="O21" s="234"/>
      <c r="P21" s="234"/>
      <c r="Q21" s="234"/>
      <c r="R21" s="234"/>
      <c r="S21" s="234"/>
      <c r="T21" s="234"/>
      <c r="U21" s="234"/>
      <c r="V21" s="234"/>
      <c r="W21" s="234"/>
      <c r="X21" s="234"/>
      <c r="Y21" s="234"/>
      <c r="Z21" s="234"/>
      <c r="AA21" s="234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4"/>
      <c r="AQ21" s="234"/>
      <c r="AR21" s="234"/>
      <c r="AS21" s="234"/>
      <c r="AT21" s="234"/>
      <c r="AU21" s="234"/>
      <c r="AV21" s="234"/>
      <c r="AW21" s="234"/>
      <c r="AX21" s="234"/>
      <c r="AY21" s="234"/>
      <c r="AZ21" s="234"/>
      <c r="BA21" s="234"/>
      <c r="BB21" s="234"/>
      <c r="BC21" s="234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4"/>
      <c r="BS21" s="234"/>
      <c r="BT21" s="234"/>
      <c r="BU21" s="234"/>
      <c r="BV21" s="234"/>
      <c r="BW21" s="234"/>
      <c r="BX21" s="234"/>
      <c r="BY21" s="234"/>
      <c r="BZ21" s="234"/>
      <c r="CA21" s="234"/>
      <c r="CB21" s="234"/>
      <c r="CC21" s="234"/>
      <c r="CD21" s="234"/>
      <c r="CE21" s="234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4"/>
      <c r="CU21" s="234"/>
      <c r="CV21" s="234"/>
      <c r="CW21" s="234"/>
      <c r="CX21" s="234"/>
      <c r="CY21" s="234"/>
      <c r="CZ21" s="234"/>
      <c r="DA21" s="234"/>
      <c r="DB21" s="234"/>
      <c r="DC21" s="234"/>
      <c r="DD21" s="234"/>
      <c r="DE21" s="234"/>
      <c r="DF21" s="234"/>
      <c r="DG21" s="234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4"/>
      <c r="DW21" s="234"/>
      <c r="DX21" s="234"/>
      <c r="DY21" s="234"/>
      <c r="DZ21" s="234"/>
      <c r="EA21" s="234"/>
      <c r="EB21" s="234"/>
      <c r="EC21" s="234"/>
      <c r="ED21" s="234"/>
      <c r="EE21" s="234"/>
      <c r="EF21" s="234"/>
      <c r="EG21" s="234"/>
      <c r="EH21" s="234"/>
      <c r="EI21" s="234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4"/>
      <c r="EY21" s="234"/>
      <c r="EZ21" s="234"/>
      <c r="FA21" s="234"/>
      <c r="FB21" s="234"/>
      <c r="FC21" s="234"/>
      <c r="FD21" s="234"/>
      <c r="FE21" s="234"/>
      <c r="FF21" s="234"/>
      <c r="FG21" s="234"/>
      <c r="FH21" s="234"/>
      <c r="FI21" s="234"/>
      <c r="FJ21" s="234"/>
      <c r="FK21" s="234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4"/>
      <c r="GA21" s="234"/>
      <c r="GB21" s="234"/>
      <c r="GC21" s="234"/>
      <c r="GD21" s="234"/>
      <c r="GE21" s="234"/>
      <c r="GF21" s="234"/>
      <c r="GG21" s="234"/>
      <c r="GH21" s="234"/>
      <c r="GI21" s="234"/>
      <c r="GJ21" s="234"/>
      <c r="GK21" s="234"/>
      <c r="GL21" s="234"/>
      <c r="GM21" s="234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4"/>
      <c r="HC21" s="234"/>
      <c r="HD21" s="234"/>
      <c r="HE21" s="234"/>
      <c r="HF21" s="234"/>
      <c r="HG21" s="234"/>
      <c r="HH21" s="234"/>
      <c r="HI21" s="234"/>
      <c r="HJ21" s="234"/>
      <c r="HK21" s="234"/>
      <c r="HL21" s="234"/>
      <c r="HM21" s="234"/>
      <c r="HN21" s="234"/>
      <c r="HO21" s="2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272"/>
    </row>
    <row r="22" spans="1:238" s="36" customFormat="1" ht="13.5" collapsed="1" thickBot="1">
      <c r="A22" s="15">
        <f t="shared" si="0"/>
        <v>0</v>
      </c>
      <c r="B22" s="10">
        <v>0</v>
      </c>
      <c r="C22" s="11">
        <f t="shared" si="1"/>
        <v>15</v>
      </c>
      <c r="D22" s="12" t="s">
        <v>55</v>
      </c>
      <c r="E22" s="13">
        <v>10</v>
      </c>
      <c r="F22" s="13">
        <v>5</v>
      </c>
      <c r="G22" s="14">
        <f t="shared" si="2"/>
        <v>5</v>
      </c>
      <c r="H22" s="14">
        <f t="shared" si="3"/>
        <v>15</v>
      </c>
      <c r="I22" s="27">
        <f t="shared" si="4"/>
        <v>0</v>
      </c>
      <c r="J22" s="15">
        <f t="shared" si="5"/>
        <v>15</v>
      </c>
      <c r="K22" s="22">
        <f t="shared" si="6"/>
        <v>15</v>
      </c>
      <c r="L22" s="30" t="s">
        <v>81</v>
      </c>
      <c r="M22" s="30"/>
      <c r="N22" s="234"/>
      <c r="O22" s="234"/>
      <c r="P22" s="234"/>
      <c r="Q22" s="234"/>
      <c r="R22" s="234"/>
      <c r="S22" s="234"/>
      <c r="T22" s="234"/>
      <c r="U22" s="234"/>
      <c r="V22" s="234"/>
      <c r="W22" s="234"/>
      <c r="X22" s="234"/>
      <c r="Y22" s="234"/>
      <c r="Z22" s="234"/>
      <c r="AA22" s="234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4"/>
      <c r="AQ22" s="234"/>
      <c r="AR22" s="234"/>
      <c r="AS22" s="234"/>
      <c r="AT22" s="234"/>
      <c r="AU22" s="234"/>
      <c r="AV22" s="234"/>
      <c r="AW22" s="234"/>
      <c r="AX22" s="234"/>
      <c r="AY22" s="234"/>
      <c r="AZ22" s="234"/>
      <c r="BA22" s="234"/>
      <c r="BB22" s="234"/>
      <c r="BC22" s="234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4"/>
      <c r="BS22" s="234"/>
      <c r="BT22" s="234"/>
      <c r="BU22" s="234"/>
      <c r="BV22" s="234"/>
      <c r="BW22" s="234"/>
      <c r="BX22" s="234"/>
      <c r="BY22" s="234"/>
      <c r="BZ22" s="234"/>
      <c r="CA22" s="234"/>
      <c r="CB22" s="234"/>
      <c r="CC22" s="234"/>
      <c r="CD22" s="234"/>
      <c r="CE22" s="234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4"/>
      <c r="CU22" s="234"/>
      <c r="CV22" s="234"/>
      <c r="CW22" s="234"/>
      <c r="CX22" s="234"/>
      <c r="CY22" s="234"/>
      <c r="CZ22" s="234"/>
      <c r="DA22" s="234"/>
      <c r="DB22" s="234"/>
      <c r="DC22" s="234"/>
      <c r="DD22" s="234"/>
      <c r="DE22" s="234"/>
      <c r="DF22" s="234"/>
      <c r="DG22" s="234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4"/>
      <c r="DW22" s="234"/>
      <c r="DX22" s="234"/>
      <c r="DY22" s="234"/>
      <c r="DZ22" s="234"/>
      <c r="EA22" s="234"/>
      <c r="EB22" s="234"/>
      <c r="EC22" s="234"/>
      <c r="ED22" s="234"/>
      <c r="EE22" s="234"/>
      <c r="EF22" s="234"/>
      <c r="EG22" s="234"/>
      <c r="EH22" s="234"/>
      <c r="EI22" s="234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4"/>
      <c r="EY22" s="234"/>
      <c r="EZ22" s="234"/>
      <c r="FA22" s="234"/>
      <c r="FB22" s="234"/>
      <c r="FC22" s="234"/>
      <c r="FD22" s="234"/>
      <c r="FE22" s="234"/>
      <c r="FF22" s="234"/>
      <c r="FG22" s="234"/>
      <c r="FH22" s="234"/>
      <c r="FI22" s="234"/>
      <c r="FJ22" s="234"/>
      <c r="FK22" s="234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4"/>
      <c r="GA22" s="234"/>
      <c r="GB22" s="234"/>
      <c r="GC22" s="234"/>
      <c r="GD22" s="234"/>
      <c r="GE22" s="234"/>
      <c r="GF22" s="234"/>
      <c r="GG22" s="234"/>
      <c r="GH22" s="234"/>
      <c r="GI22" s="234"/>
      <c r="GJ22" s="234"/>
      <c r="GK22" s="234"/>
      <c r="GL22" s="234"/>
      <c r="GM22" s="234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4"/>
      <c r="HC22" s="234"/>
      <c r="HD22" s="234"/>
      <c r="HE22" s="234"/>
      <c r="HF22" s="234"/>
      <c r="HG22" s="234"/>
      <c r="HH22" s="234"/>
      <c r="HI22" s="234"/>
      <c r="HJ22" s="234"/>
      <c r="HK22" s="234"/>
      <c r="HL22" s="234"/>
      <c r="HM22" s="234"/>
      <c r="HN22" s="234"/>
      <c r="HO22" s="2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272"/>
    </row>
    <row r="23" spans="1:238" ht="13.5" thickTop="1">
      <c r="A23" s="15"/>
      <c r="B23" s="10"/>
      <c r="C23" s="11"/>
      <c r="D23" s="12"/>
      <c r="E23" s="13"/>
      <c r="F23" s="13"/>
      <c r="G23" s="14"/>
      <c r="H23" s="14"/>
      <c r="I23" s="27">
        <f t="shared" si="4"/>
        <v>0</v>
      </c>
      <c r="J23" s="15"/>
      <c r="K23" s="22">
        <f t="shared" si="6"/>
        <v>0</v>
      </c>
      <c r="L23" s="26" t="s">
        <v>89</v>
      </c>
      <c r="M23" s="26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234"/>
      <c r="Z23" s="234"/>
      <c r="AA23" s="234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4"/>
      <c r="BS23" s="234"/>
      <c r="BT23" s="234"/>
      <c r="BU23" s="234"/>
      <c r="BV23" s="234"/>
      <c r="BW23" s="234"/>
      <c r="BX23" s="234"/>
      <c r="BY23" s="234"/>
      <c r="BZ23" s="234"/>
      <c r="CA23" s="234"/>
      <c r="CB23" s="234"/>
      <c r="CC23" s="234"/>
      <c r="CD23" s="234"/>
      <c r="CE23" s="234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4"/>
      <c r="CU23" s="234"/>
      <c r="CV23" s="234"/>
      <c r="CW23" s="234"/>
      <c r="CX23" s="234"/>
      <c r="CY23" s="234"/>
      <c r="CZ23" s="234"/>
      <c r="DA23" s="234"/>
      <c r="DB23" s="234"/>
      <c r="DC23" s="234"/>
      <c r="DD23" s="234"/>
      <c r="DE23" s="234"/>
      <c r="DF23" s="234"/>
      <c r="DG23" s="234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4"/>
      <c r="DW23" s="234"/>
      <c r="DX23" s="234"/>
      <c r="DY23" s="234"/>
      <c r="DZ23" s="234"/>
      <c r="EA23" s="234"/>
      <c r="EB23" s="234"/>
      <c r="EC23" s="234"/>
      <c r="ED23" s="234"/>
      <c r="EE23" s="234"/>
      <c r="EF23" s="234"/>
      <c r="EG23" s="234"/>
      <c r="EH23" s="234"/>
      <c r="EI23" s="234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4"/>
      <c r="EY23" s="234"/>
      <c r="EZ23" s="234"/>
      <c r="FA23" s="234"/>
      <c r="FB23" s="234"/>
      <c r="FC23" s="234"/>
      <c r="FD23" s="234"/>
      <c r="FE23" s="234"/>
      <c r="FF23" s="234"/>
      <c r="FG23" s="234"/>
      <c r="FH23" s="234"/>
      <c r="FI23" s="234"/>
      <c r="FJ23" s="234"/>
      <c r="FK23" s="234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4"/>
      <c r="GA23" s="234"/>
      <c r="GB23" s="234"/>
      <c r="GC23" s="234"/>
      <c r="GD23" s="234"/>
      <c r="GE23" s="234"/>
      <c r="GF23" s="234"/>
      <c r="GG23" s="234"/>
      <c r="GH23" s="234"/>
      <c r="GI23" s="234"/>
      <c r="GJ23" s="234"/>
      <c r="GK23" s="234"/>
      <c r="GL23" s="234"/>
      <c r="GM23" s="234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4"/>
      <c r="HC23" s="234"/>
      <c r="HD23" s="234"/>
      <c r="HE23" s="234"/>
      <c r="HF23" s="234"/>
      <c r="HG23" s="234"/>
      <c r="HH23" s="234"/>
      <c r="HI23" s="234"/>
      <c r="HJ23" s="234"/>
      <c r="HK23" s="234"/>
      <c r="HL23" s="234"/>
      <c r="HM23" s="234"/>
      <c r="HN23" s="234"/>
      <c r="HO23" s="2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272"/>
    </row>
    <row r="24" spans="1:238" hidden="1">
      <c r="A24" s="15">
        <f t="shared" ref="A24:A33" si="7">SUM(N24:HN24)</f>
        <v>0</v>
      </c>
      <c r="B24" s="15">
        <v>0</v>
      </c>
      <c r="C24" s="11">
        <f t="shared" ref="C24:C33" si="8">H24-B24*2</f>
        <v>42</v>
      </c>
      <c r="D24" s="13" t="s">
        <v>178</v>
      </c>
      <c r="E24" s="13">
        <v>14</v>
      </c>
      <c r="F24" s="13"/>
      <c r="G24" s="14">
        <f t="shared" ref="G24:G38" si="9">E24-F24</f>
        <v>14</v>
      </c>
      <c r="H24" s="14">
        <f t="shared" ref="H24:H41" si="10">G24*3</f>
        <v>42</v>
      </c>
      <c r="I24" s="27">
        <f t="shared" si="4"/>
        <v>0</v>
      </c>
      <c r="J24" s="15">
        <f t="shared" ref="J24:J41" si="11">H24-I24</f>
        <v>42</v>
      </c>
      <c r="K24" s="22">
        <f t="shared" si="6"/>
        <v>42</v>
      </c>
      <c r="L24" s="79" t="s">
        <v>190</v>
      </c>
      <c r="M24" s="37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4"/>
      <c r="BS24" s="234"/>
      <c r="BT24" s="234"/>
      <c r="BU24" s="234"/>
      <c r="BV24" s="234"/>
      <c r="BW24" s="234"/>
      <c r="BX24" s="234"/>
      <c r="BY24" s="234"/>
      <c r="BZ24" s="234"/>
      <c r="CA24" s="234"/>
      <c r="CB24" s="234"/>
      <c r="CC24" s="234"/>
      <c r="CD24" s="234"/>
      <c r="CE24" s="234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4"/>
      <c r="CU24" s="234"/>
      <c r="CV24" s="234"/>
      <c r="CW24" s="234"/>
      <c r="CX24" s="234"/>
      <c r="CY24" s="234"/>
      <c r="CZ24" s="234"/>
      <c r="DA24" s="234"/>
      <c r="DB24" s="234"/>
      <c r="DC24" s="234"/>
      <c r="DD24" s="234"/>
      <c r="DE24" s="234"/>
      <c r="DF24" s="234"/>
      <c r="DG24" s="234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4"/>
      <c r="DW24" s="234"/>
      <c r="DX24" s="234"/>
      <c r="DY24" s="234"/>
      <c r="DZ24" s="234"/>
      <c r="EA24" s="234"/>
      <c r="EB24" s="234"/>
      <c r="EC24" s="234"/>
      <c r="ED24" s="234"/>
      <c r="EE24" s="234"/>
      <c r="EF24" s="234"/>
      <c r="EG24" s="234"/>
      <c r="EH24" s="234"/>
      <c r="EI24" s="234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4"/>
      <c r="EY24" s="234"/>
      <c r="EZ24" s="234"/>
      <c r="FA24" s="234"/>
      <c r="FB24" s="234"/>
      <c r="FC24" s="234"/>
      <c r="FD24" s="234"/>
      <c r="FE24" s="234"/>
      <c r="FF24" s="234"/>
      <c r="FG24" s="234"/>
      <c r="FH24" s="234"/>
      <c r="FI24" s="234"/>
      <c r="FJ24" s="234"/>
      <c r="FK24" s="234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4"/>
      <c r="GA24" s="234"/>
      <c r="GB24" s="234"/>
      <c r="GC24" s="234"/>
      <c r="GD24" s="234"/>
      <c r="GE24" s="234"/>
      <c r="GF24" s="234"/>
      <c r="GG24" s="234"/>
      <c r="GH24" s="234"/>
      <c r="GI24" s="234"/>
      <c r="GJ24" s="234"/>
      <c r="GK24" s="234"/>
      <c r="GL24" s="234"/>
      <c r="GM24" s="234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4"/>
      <c r="HC24" s="234"/>
      <c r="HD24" s="234"/>
      <c r="HE24" s="234"/>
      <c r="HF24" s="234"/>
      <c r="HG24" s="234"/>
      <c r="HH24" s="234"/>
      <c r="HI24" s="234"/>
      <c r="HJ24" s="234"/>
      <c r="HK24" s="234"/>
      <c r="HL24" s="234"/>
      <c r="HM24" s="234"/>
      <c r="HN24" s="234"/>
      <c r="HO24" s="234"/>
      <c r="HP24" s="34"/>
      <c r="HQ24" s="34"/>
      <c r="HR24" s="34"/>
      <c r="HS24" s="34"/>
      <c r="HT24" s="34"/>
      <c r="HU24" s="34"/>
      <c r="HV24" s="34"/>
      <c r="HW24" s="34"/>
      <c r="HX24" s="35"/>
      <c r="HY24" s="35"/>
      <c r="HZ24" s="35"/>
      <c r="IA24" s="35"/>
      <c r="IB24" s="35"/>
      <c r="IC24" s="35"/>
      <c r="ID24" s="272"/>
    </row>
    <row r="25" spans="1:238">
      <c r="A25" s="15">
        <f t="shared" si="7"/>
        <v>0</v>
      </c>
      <c r="B25" s="15">
        <v>0</v>
      </c>
      <c r="C25" s="11">
        <f t="shared" si="8"/>
        <v>12</v>
      </c>
      <c r="D25" s="13" t="s">
        <v>178</v>
      </c>
      <c r="E25" s="13">
        <v>4</v>
      </c>
      <c r="F25" s="13"/>
      <c r="G25" s="14">
        <f t="shared" si="9"/>
        <v>4</v>
      </c>
      <c r="H25" s="14">
        <f t="shared" si="10"/>
        <v>12</v>
      </c>
      <c r="I25" s="27">
        <f t="shared" si="4"/>
        <v>0</v>
      </c>
      <c r="J25" s="15">
        <f t="shared" si="11"/>
        <v>12</v>
      </c>
      <c r="K25" s="22">
        <f t="shared" si="6"/>
        <v>12</v>
      </c>
      <c r="L25" s="215" t="s">
        <v>86</v>
      </c>
      <c r="M25" s="37"/>
      <c r="N25" s="234"/>
      <c r="O25" s="234"/>
      <c r="P25" s="234"/>
      <c r="Q25" s="234"/>
      <c r="R25" s="234"/>
      <c r="S25" s="234"/>
      <c r="T25" s="234"/>
      <c r="U25" s="234"/>
      <c r="V25" s="234"/>
      <c r="W25" s="234"/>
      <c r="X25" s="234"/>
      <c r="Y25" s="234"/>
      <c r="Z25" s="234"/>
      <c r="AA25" s="234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4"/>
      <c r="AQ25" s="234"/>
      <c r="AR25" s="234"/>
      <c r="AS25" s="234"/>
      <c r="AT25" s="234"/>
      <c r="AU25" s="234"/>
      <c r="AV25" s="234"/>
      <c r="AW25" s="234"/>
      <c r="AX25" s="234"/>
      <c r="AY25" s="234"/>
      <c r="AZ25" s="234"/>
      <c r="BA25" s="234"/>
      <c r="BB25" s="234"/>
      <c r="BC25" s="234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4"/>
      <c r="BS25" s="234"/>
      <c r="BT25" s="234"/>
      <c r="BU25" s="234"/>
      <c r="BV25" s="234"/>
      <c r="BW25" s="234"/>
      <c r="BX25" s="234"/>
      <c r="BY25" s="234"/>
      <c r="BZ25" s="234"/>
      <c r="CA25" s="234"/>
      <c r="CB25" s="234"/>
      <c r="CC25" s="234"/>
      <c r="CD25" s="234"/>
      <c r="CE25" s="234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4"/>
      <c r="CU25" s="234"/>
      <c r="CV25" s="234"/>
      <c r="CW25" s="234"/>
      <c r="CX25" s="234"/>
      <c r="CY25" s="234"/>
      <c r="CZ25" s="234"/>
      <c r="DA25" s="234"/>
      <c r="DB25" s="234"/>
      <c r="DC25" s="234"/>
      <c r="DD25" s="234"/>
      <c r="DE25" s="234"/>
      <c r="DF25" s="234"/>
      <c r="DG25" s="234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4"/>
      <c r="DW25" s="234"/>
      <c r="DX25" s="234"/>
      <c r="DY25" s="234"/>
      <c r="DZ25" s="234"/>
      <c r="EA25" s="234"/>
      <c r="EB25" s="234"/>
      <c r="EC25" s="234"/>
      <c r="ED25" s="234"/>
      <c r="EE25" s="234"/>
      <c r="EF25" s="234"/>
      <c r="EG25" s="234"/>
      <c r="EH25" s="234"/>
      <c r="EI25" s="234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4"/>
      <c r="EY25" s="234"/>
      <c r="EZ25" s="234"/>
      <c r="FA25" s="234"/>
      <c r="FB25" s="234"/>
      <c r="FC25" s="234"/>
      <c r="FD25" s="234"/>
      <c r="FE25" s="234"/>
      <c r="FF25" s="234"/>
      <c r="FG25" s="234"/>
      <c r="FH25" s="234"/>
      <c r="FI25" s="234"/>
      <c r="FJ25" s="234"/>
      <c r="FK25" s="234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4"/>
      <c r="GA25" s="234"/>
      <c r="GB25" s="234"/>
      <c r="GC25" s="234"/>
      <c r="GD25" s="234"/>
      <c r="GE25" s="234"/>
      <c r="GF25" s="234"/>
      <c r="GG25" s="234"/>
      <c r="GH25" s="234"/>
      <c r="GI25" s="234"/>
      <c r="GJ25" s="234"/>
      <c r="GK25" s="234"/>
      <c r="GL25" s="234"/>
      <c r="GM25" s="234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4"/>
      <c r="HC25" s="234"/>
      <c r="HD25" s="234"/>
      <c r="HE25" s="234"/>
      <c r="HF25" s="234"/>
      <c r="HG25" s="234"/>
      <c r="HH25" s="234"/>
      <c r="HI25" s="234"/>
      <c r="HJ25" s="234"/>
      <c r="HK25" s="234"/>
      <c r="HL25" s="234"/>
      <c r="HM25" s="234"/>
      <c r="HN25" s="234"/>
      <c r="HO25" s="2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272"/>
    </row>
    <row r="26" spans="1:238" hidden="1">
      <c r="A26" s="15">
        <f t="shared" si="7"/>
        <v>0</v>
      </c>
      <c r="B26" s="15">
        <v>0</v>
      </c>
      <c r="C26" s="11">
        <f t="shared" si="8"/>
        <v>18</v>
      </c>
      <c r="D26" s="13" t="s">
        <v>178</v>
      </c>
      <c r="E26" s="13">
        <v>6</v>
      </c>
      <c r="F26" s="13"/>
      <c r="G26" s="14">
        <f t="shared" si="9"/>
        <v>6</v>
      </c>
      <c r="H26" s="14">
        <f t="shared" si="10"/>
        <v>18</v>
      </c>
      <c r="I26" s="27">
        <f t="shared" si="4"/>
        <v>0</v>
      </c>
      <c r="J26" s="15">
        <f t="shared" si="11"/>
        <v>18</v>
      </c>
      <c r="K26" s="22">
        <f t="shared" si="6"/>
        <v>18</v>
      </c>
      <c r="L26" s="79" t="s">
        <v>206</v>
      </c>
      <c r="M26" s="37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234"/>
      <c r="AA26" s="234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4"/>
      <c r="AQ26" s="234"/>
      <c r="AR26" s="234"/>
      <c r="AS26" s="234"/>
      <c r="AT26" s="234"/>
      <c r="AU26" s="234"/>
      <c r="AV26" s="234"/>
      <c r="AW26" s="234"/>
      <c r="AX26" s="234"/>
      <c r="AY26" s="234"/>
      <c r="AZ26" s="234"/>
      <c r="BA26" s="234"/>
      <c r="BB26" s="234"/>
      <c r="BC26" s="234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4"/>
      <c r="BS26" s="234"/>
      <c r="BT26" s="234"/>
      <c r="BU26" s="234"/>
      <c r="BV26" s="234"/>
      <c r="BW26" s="234"/>
      <c r="BX26" s="234"/>
      <c r="BY26" s="234"/>
      <c r="BZ26" s="234"/>
      <c r="CA26" s="234"/>
      <c r="CB26" s="234"/>
      <c r="CC26" s="234"/>
      <c r="CD26" s="234"/>
      <c r="CE26" s="234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4"/>
      <c r="CU26" s="234"/>
      <c r="CV26" s="234"/>
      <c r="CW26" s="234"/>
      <c r="CX26" s="234"/>
      <c r="CY26" s="234"/>
      <c r="CZ26" s="234"/>
      <c r="DA26" s="234"/>
      <c r="DB26" s="234"/>
      <c r="DC26" s="234"/>
      <c r="DD26" s="234"/>
      <c r="DE26" s="234"/>
      <c r="DF26" s="234"/>
      <c r="DG26" s="234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4"/>
      <c r="DW26" s="234"/>
      <c r="DX26" s="234"/>
      <c r="DY26" s="234"/>
      <c r="DZ26" s="234"/>
      <c r="EA26" s="234"/>
      <c r="EB26" s="234"/>
      <c r="EC26" s="234"/>
      <c r="ED26" s="234"/>
      <c r="EE26" s="234"/>
      <c r="EF26" s="234"/>
      <c r="EG26" s="234"/>
      <c r="EH26" s="234"/>
      <c r="EI26" s="234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4"/>
      <c r="EY26" s="234"/>
      <c r="EZ26" s="234"/>
      <c r="FA26" s="234"/>
      <c r="FB26" s="234"/>
      <c r="FC26" s="234"/>
      <c r="FD26" s="234"/>
      <c r="FE26" s="234"/>
      <c r="FF26" s="234"/>
      <c r="FG26" s="234"/>
      <c r="FH26" s="234"/>
      <c r="FI26" s="234"/>
      <c r="FJ26" s="234"/>
      <c r="FK26" s="234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4"/>
      <c r="GA26" s="234"/>
      <c r="GB26" s="234"/>
      <c r="GC26" s="234"/>
      <c r="GD26" s="234"/>
      <c r="GE26" s="234"/>
      <c r="GF26" s="234"/>
      <c r="GG26" s="234"/>
      <c r="GH26" s="234"/>
      <c r="GI26" s="234"/>
      <c r="GJ26" s="234"/>
      <c r="GK26" s="234"/>
      <c r="GL26" s="234"/>
      <c r="GM26" s="234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4"/>
      <c r="HC26" s="234"/>
      <c r="HD26" s="234"/>
      <c r="HE26" s="234"/>
      <c r="HF26" s="234"/>
      <c r="HG26" s="234"/>
      <c r="HH26" s="234"/>
      <c r="HI26" s="234"/>
      <c r="HJ26" s="234"/>
      <c r="HK26" s="234"/>
      <c r="HL26" s="234"/>
      <c r="HM26" s="234"/>
      <c r="HN26" s="234"/>
      <c r="HO26" s="2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272"/>
    </row>
    <row r="27" spans="1:238">
      <c r="A27" s="15">
        <f t="shared" si="7"/>
        <v>0</v>
      </c>
      <c r="B27" s="15">
        <v>0</v>
      </c>
      <c r="C27" s="11">
        <f t="shared" si="8"/>
        <v>6</v>
      </c>
      <c r="D27" s="13" t="s">
        <v>178</v>
      </c>
      <c r="E27" s="13">
        <v>2</v>
      </c>
      <c r="F27" s="13"/>
      <c r="G27" s="14">
        <f t="shared" si="9"/>
        <v>2</v>
      </c>
      <c r="H27" s="14">
        <f t="shared" si="10"/>
        <v>6</v>
      </c>
      <c r="I27" s="27">
        <f t="shared" si="4"/>
        <v>0</v>
      </c>
      <c r="J27" s="15">
        <f t="shared" si="11"/>
        <v>6</v>
      </c>
      <c r="K27" s="22">
        <f t="shared" si="6"/>
        <v>6</v>
      </c>
      <c r="L27" s="215" t="s">
        <v>101</v>
      </c>
      <c r="M27" s="37"/>
      <c r="N27" s="290"/>
      <c r="O27" s="290"/>
      <c r="P27" s="290"/>
      <c r="Q27" s="290"/>
      <c r="R27" s="290"/>
      <c r="S27" s="290"/>
      <c r="T27" s="290"/>
      <c r="U27" s="290"/>
      <c r="V27" s="290"/>
      <c r="W27" s="290"/>
      <c r="X27" s="290"/>
      <c r="Y27" s="290"/>
      <c r="Z27" s="290"/>
      <c r="AA27" s="290"/>
      <c r="AB27" s="290"/>
      <c r="AC27" s="290"/>
      <c r="AD27" s="290"/>
      <c r="AE27" s="290"/>
      <c r="AF27" s="290"/>
      <c r="AG27" s="290"/>
      <c r="AH27" s="290"/>
      <c r="AI27" s="290"/>
      <c r="AJ27" s="290"/>
      <c r="AK27" s="290"/>
      <c r="AL27" s="290"/>
      <c r="AM27" s="290"/>
      <c r="AN27" s="290"/>
      <c r="AO27" s="290"/>
      <c r="AP27" s="290"/>
      <c r="AQ27" s="290"/>
      <c r="AR27" s="290"/>
      <c r="AS27" s="290"/>
      <c r="AT27" s="290"/>
      <c r="AU27" s="290"/>
      <c r="AV27" s="290"/>
      <c r="AW27" s="290"/>
      <c r="AX27" s="290"/>
      <c r="AY27" s="290"/>
      <c r="AZ27" s="290"/>
      <c r="BA27" s="290"/>
      <c r="BB27" s="290"/>
      <c r="BC27" s="290"/>
      <c r="BD27" s="290"/>
      <c r="BE27" s="290"/>
      <c r="BF27" s="290"/>
      <c r="BG27" s="290"/>
      <c r="BH27" s="290"/>
      <c r="BI27" s="290"/>
      <c r="BJ27" s="290"/>
      <c r="BK27" s="290"/>
      <c r="BL27" s="290"/>
      <c r="BM27" s="290"/>
      <c r="BN27" s="290"/>
      <c r="BO27" s="290"/>
      <c r="BP27" s="290"/>
      <c r="BQ27" s="290"/>
      <c r="BR27" s="234"/>
      <c r="BS27" s="234"/>
      <c r="BT27" s="234"/>
      <c r="BU27" s="234"/>
      <c r="BV27" s="234"/>
      <c r="BW27" s="234"/>
      <c r="BX27" s="234"/>
      <c r="BY27" s="234"/>
      <c r="BZ27" s="234"/>
      <c r="CA27" s="234"/>
      <c r="CB27" s="234"/>
      <c r="CC27" s="234"/>
      <c r="CD27" s="234"/>
      <c r="CE27" s="234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4"/>
      <c r="CU27" s="234"/>
      <c r="CV27" s="234"/>
      <c r="CW27" s="234"/>
      <c r="CX27" s="234"/>
      <c r="CY27" s="234"/>
      <c r="CZ27" s="234"/>
      <c r="DA27" s="234"/>
      <c r="DB27" s="234"/>
      <c r="DC27" s="234"/>
      <c r="DD27" s="234"/>
      <c r="DE27" s="234"/>
      <c r="DF27" s="234"/>
      <c r="DG27" s="234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4"/>
      <c r="DW27" s="234"/>
      <c r="DX27" s="234"/>
      <c r="DY27" s="234"/>
      <c r="DZ27" s="234"/>
      <c r="EA27" s="234"/>
      <c r="EB27" s="234"/>
      <c r="EC27" s="234"/>
      <c r="ED27" s="234"/>
      <c r="EE27" s="234"/>
      <c r="EF27" s="234"/>
      <c r="EG27" s="234"/>
      <c r="EH27" s="234"/>
      <c r="EI27" s="234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4"/>
      <c r="EY27" s="234"/>
      <c r="EZ27" s="234"/>
      <c r="FA27" s="234"/>
      <c r="FB27" s="234"/>
      <c r="FC27" s="234"/>
      <c r="FD27" s="234"/>
      <c r="FE27" s="234"/>
      <c r="FF27" s="234"/>
      <c r="FG27" s="234"/>
      <c r="FH27" s="234"/>
      <c r="FI27" s="234"/>
      <c r="FJ27" s="234"/>
      <c r="FK27" s="234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4"/>
      <c r="GA27" s="234"/>
      <c r="GB27" s="234"/>
      <c r="GC27" s="234"/>
      <c r="GD27" s="234"/>
      <c r="GE27" s="234"/>
      <c r="GF27" s="234"/>
      <c r="GG27" s="234"/>
      <c r="GH27" s="234"/>
      <c r="GI27" s="234"/>
      <c r="GJ27" s="234"/>
      <c r="GK27" s="234"/>
      <c r="GL27" s="234"/>
      <c r="GM27" s="234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4"/>
      <c r="HC27" s="234"/>
      <c r="HD27" s="234"/>
      <c r="HE27" s="234"/>
      <c r="HF27" s="234"/>
      <c r="HG27" s="234"/>
      <c r="HH27" s="234"/>
      <c r="HI27" s="234"/>
      <c r="HJ27" s="234"/>
      <c r="HK27" s="234"/>
      <c r="HL27" s="234"/>
      <c r="HM27" s="234"/>
      <c r="HN27" s="234"/>
      <c r="HO27" s="2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272"/>
    </row>
    <row r="28" spans="1:238" hidden="1">
      <c r="A28" s="15">
        <f t="shared" si="7"/>
        <v>0</v>
      </c>
      <c r="B28" s="15">
        <v>0</v>
      </c>
      <c r="C28" s="11">
        <f t="shared" si="8"/>
        <v>24</v>
      </c>
      <c r="D28" s="13" t="s">
        <v>178</v>
      </c>
      <c r="E28" s="13">
        <v>8</v>
      </c>
      <c r="F28" s="13"/>
      <c r="G28" s="14">
        <f t="shared" si="9"/>
        <v>8</v>
      </c>
      <c r="H28" s="14">
        <f t="shared" si="10"/>
        <v>24</v>
      </c>
      <c r="I28" s="27">
        <f t="shared" si="4"/>
        <v>0</v>
      </c>
      <c r="J28" s="15">
        <f t="shared" si="11"/>
        <v>24</v>
      </c>
      <c r="K28" s="22">
        <f t="shared" si="6"/>
        <v>24</v>
      </c>
      <c r="L28" s="79" t="s">
        <v>205</v>
      </c>
      <c r="M28" s="37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234"/>
      <c r="AA28" s="234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4"/>
      <c r="AQ28" s="234"/>
      <c r="AR28" s="234"/>
      <c r="AS28" s="234"/>
      <c r="AT28" s="234"/>
      <c r="AU28" s="234"/>
      <c r="AV28" s="234"/>
      <c r="AW28" s="234"/>
      <c r="AX28" s="234"/>
      <c r="AY28" s="234"/>
      <c r="AZ28" s="234"/>
      <c r="BA28" s="234"/>
      <c r="BB28" s="234"/>
      <c r="BC28" s="234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4"/>
      <c r="BS28" s="234"/>
      <c r="BT28" s="234"/>
      <c r="BU28" s="234"/>
      <c r="BV28" s="234"/>
      <c r="BW28" s="234"/>
      <c r="BX28" s="234"/>
      <c r="BY28" s="234"/>
      <c r="BZ28" s="234"/>
      <c r="CA28" s="234"/>
      <c r="CB28" s="234"/>
      <c r="CC28" s="234"/>
      <c r="CD28" s="234"/>
      <c r="CE28" s="234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4"/>
      <c r="CU28" s="234"/>
      <c r="CV28" s="234"/>
      <c r="CW28" s="234"/>
      <c r="CX28" s="234"/>
      <c r="CY28" s="234"/>
      <c r="CZ28" s="234"/>
      <c r="DA28" s="234"/>
      <c r="DB28" s="234"/>
      <c r="DC28" s="234"/>
      <c r="DD28" s="234"/>
      <c r="DE28" s="234"/>
      <c r="DF28" s="234"/>
      <c r="DG28" s="234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4"/>
      <c r="DW28" s="234"/>
      <c r="DX28" s="234"/>
      <c r="DY28" s="234"/>
      <c r="DZ28" s="234"/>
      <c r="EA28" s="234"/>
      <c r="EB28" s="234"/>
      <c r="EC28" s="234"/>
      <c r="ED28" s="234"/>
      <c r="EE28" s="234"/>
      <c r="EF28" s="234"/>
      <c r="EG28" s="234"/>
      <c r="EH28" s="234"/>
      <c r="EI28" s="234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4"/>
      <c r="EY28" s="234"/>
      <c r="EZ28" s="234"/>
      <c r="FA28" s="234"/>
      <c r="FB28" s="234"/>
      <c r="FC28" s="234"/>
      <c r="FD28" s="234"/>
      <c r="FE28" s="234"/>
      <c r="FF28" s="234"/>
      <c r="FG28" s="234"/>
      <c r="FH28" s="234"/>
      <c r="FI28" s="234"/>
      <c r="FJ28" s="234"/>
      <c r="FK28" s="234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4"/>
      <c r="GA28" s="234"/>
      <c r="GB28" s="234"/>
      <c r="GC28" s="234"/>
      <c r="GD28" s="234"/>
      <c r="GE28" s="234"/>
      <c r="GF28" s="234"/>
      <c r="GG28" s="234"/>
      <c r="GH28" s="234"/>
      <c r="GI28" s="234"/>
      <c r="GJ28" s="234"/>
      <c r="GK28" s="234"/>
      <c r="GL28" s="234"/>
      <c r="GM28" s="234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4"/>
      <c r="HC28" s="234"/>
      <c r="HD28" s="234"/>
      <c r="HE28" s="234"/>
      <c r="HF28" s="234"/>
      <c r="HG28" s="234"/>
      <c r="HH28" s="234"/>
      <c r="HI28" s="234"/>
      <c r="HJ28" s="234"/>
      <c r="HK28" s="234"/>
      <c r="HL28" s="234"/>
      <c r="HM28" s="234"/>
      <c r="HN28" s="234"/>
      <c r="HO28" s="2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272"/>
    </row>
    <row r="29" spans="1:238">
      <c r="A29" s="15">
        <f t="shared" si="7"/>
        <v>0</v>
      </c>
      <c r="B29" s="15">
        <v>0</v>
      </c>
      <c r="C29" s="11">
        <f t="shared" si="8"/>
        <v>0</v>
      </c>
      <c r="D29" s="13" t="s">
        <v>178</v>
      </c>
      <c r="E29" s="13"/>
      <c r="F29" s="13"/>
      <c r="G29" s="14">
        <f t="shared" si="9"/>
        <v>0</v>
      </c>
      <c r="H29" s="14">
        <f t="shared" si="10"/>
        <v>0</v>
      </c>
      <c r="I29" s="27">
        <f t="shared" si="4"/>
        <v>0</v>
      </c>
      <c r="J29" s="15">
        <f t="shared" si="11"/>
        <v>0</v>
      </c>
      <c r="K29" s="22">
        <f t="shared" si="6"/>
        <v>0</v>
      </c>
      <c r="L29" s="286" t="s">
        <v>196</v>
      </c>
      <c r="M29" s="37" t="s">
        <v>215</v>
      </c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4"/>
      <c r="AQ29" s="234"/>
      <c r="AR29" s="234"/>
      <c r="AS29" s="234"/>
      <c r="AT29" s="234"/>
      <c r="AU29" s="234"/>
      <c r="AV29" s="234"/>
      <c r="AW29" s="234"/>
      <c r="AX29" s="234"/>
      <c r="AY29" s="234"/>
      <c r="AZ29" s="234"/>
      <c r="BA29" s="234"/>
      <c r="BB29" s="234"/>
      <c r="BC29" s="234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4"/>
      <c r="BS29" s="234"/>
      <c r="BT29" s="234"/>
      <c r="BU29" s="234"/>
      <c r="BV29" s="234"/>
      <c r="BW29" s="234"/>
      <c r="BX29" s="234"/>
      <c r="BY29" s="234"/>
      <c r="BZ29" s="234"/>
      <c r="CA29" s="234"/>
      <c r="CB29" s="234"/>
      <c r="CC29" s="234"/>
      <c r="CD29" s="234"/>
      <c r="CE29" s="234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4"/>
      <c r="CU29" s="234"/>
      <c r="CV29" s="234"/>
      <c r="CW29" s="234"/>
      <c r="CX29" s="234"/>
      <c r="CY29" s="234"/>
      <c r="CZ29" s="234"/>
      <c r="DA29" s="234"/>
      <c r="DB29" s="234"/>
      <c r="DC29" s="234"/>
      <c r="DD29" s="234"/>
      <c r="DE29" s="234"/>
      <c r="DF29" s="234"/>
      <c r="DG29" s="234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4"/>
      <c r="DW29" s="234"/>
      <c r="DX29" s="234"/>
      <c r="DY29" s="234"/>
      <c r="DZ29" s="234"/>
      <c r="EA29" s="234"/>
      <c r="EB29" s="234"/>
      <c r="EC29" s="234"/>
      <c r="ED29" s="234"/>
      <c r="EE29" s="234"/>
      <c r="EF29" s="234"/>
      <c r="EG29" s="234"/>
      <c r="EH29" s="234"/>
      <c r="EI29" s="234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4"/>
      <c r="EY29" s="234"/>
      <c r="EZ29" s="234"/>
      <c r="FA29" s="234"/>
      <c r="FB29" s="234"/>
      <c r="FC29" s="234"/>
      <c r="FD29" s="234"/>
      <c r="FE29" s="234"/>
      <c r="FF29" s="234"/>
      <c r="FG29" s="234"/>
      <c r="FH29" s="234"/>
      <c r="FI29" s="234"/>
      <c r="FJ29" s="234"/>
      <c r="FK29" s="234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4"/>
      <c r="GA29" s="234"/>
      <c r="GB29" s="234"/>
      <c r="GC29" s="234"/>
      <c r="GD29" s="234"/>
      <c r="GE29" s="234"/>
      <c r="GF29" s="234"/>
      <c r="GG29" s="234"/>
      <c r="GH29" s="234"/>
      <c r="GI29" s="234"/>
      <c r="GJ29" s="234"/>
      <c r="GK29" s="234"/>
      <c r="GL29" s="234"/>
      <c r="GM29" s="234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4"/>
      <c r="HC29" s="234"/>
      <c r="HD29" s="234"/>
      <c r="HE29" s="234"/>
      <c r="HF29" s="234"/>
      <c r="HG29" s="234"/>
      <c r="HH29" s="234"/>
      <c r="HI29" s="234"/>
      <c r="HJ29" s="234"/>
      <c r="HK29" s="234"/>
      <c r="HL29" s="234"/>
      <c r="HM29" s="234"/>
      <c r="HN29" s="234"/>
      <c r="HO29" s="2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  <c r="ID29" s="272"/>
    </row>
    <row r="30" spans="1:238" hidden="1">
      <c r="A30" s="15">
        <f t="shared" si="7"/>
        <v>0</v>
      </c>
      <c r="B30" s="15">
        <v>0</v>
      </c>
      <c r="C30" s="11">
        <f t="shared" si="8"/>
        <v>18</v>
      </c>
      <c r="D30" s="13" t="s">
        <v>178</v>
      </c>
      <c r="E30" s="13">
        <v>6</v>
      </c>
      <c r="F30" s="13"/>
      <c r="G30" s="14">
        <f t="shared" si="9"/>
        <v>6</v>
      </c>
      <c r="H30" s="14">
        <f t="shared" si="10"/>
        <v>18</v>
      </c>
      <c r="I30" s="27">
        <f t="shared" si="4"/>
        <v>0</v>
      </c>
      <c r="J30" s="15">
        <f t="shared" si="11"/>
        <v>18</v>
      </c>
      <c r="K30" s="22">
        <f t="shared" si="6"/>
        <v>18</v>
      </c>
      <c r="L30" s="79" t="s">
        <v>100</v>
      </c>
      <c r="M30" s="37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234"/>
      <c r="AA30" s="234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4"/>
      <c r="AQ30" s="234"/>
      <c r="AR30" s="234"/>
      <c r="AS30" s="234"/>
      <c r="AT30" s="234"/>
      <c r="AU30" s="234"/>
      <c r="AV30" s="234"/>
      <c r="AW30" s="234"/>
      <c r="AX30" s="234"/>
      <c r="AY30" s="234"/>
      <c r="AZ30" s="234"/>
      <c r="BA30" s="234"/>
      <c r="BB30" s="234"/>
      <c r="BC30" s="234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4"/>
      <c r="BS30" s="234"/>
      <c r="BT30" s="234"/>
      <c r="BU30" s="234"/>
      <c r="BV30" s="234"/>
      <c r="BW30" s="234"/>
      <c r="BX30" s="234"/>
      <c r="BY30" s="234"/>
      <c r="BZ30" s="234"/>
      <c r="CA30" s="234"/>
      <c r="CB30" s="234"/>
      <c r="CC30" s="234"/>
      <c r="CD30" s="234"/>
      <c r="CE30" s="234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4"/>
      <c r="CU30" s="234"/>
      <c r="CV30" s="234"/>
      <c r="CW30" s="234"/>
      <c r="CX30" s="234"/>
      <c r="CY30" s="234"/>
      <c r="CZ30" s="234"/>
      <c r="DA30" s="234"/>
      <c r="DB30" s="234"/>
      <c r="DC30" s="234"/>
      <c r="DD30" s="234"/>
      <c r="DE30" s="234"/>
      <c r="DF30" s="234"/>
      <c r="DG30" s="234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4"/>
      <c r="DW30" s="234"/>
      <c r="DX30" s="234"/>
      <c r="DY30" s="234"/>
      <c r="DZ30" s="234"/>
      <c r="EA30" s="234"/>
      <c r="EB30" s="234"/>
      <c r="EC30" s="234"/>
      <c r="ED30" s="234"/>
      <c r="EE30" s="234"/>
      <c r="EF30" s="234"/>
      <c r="EG30" s="234"/>
      <c r="EH30" s="234"/>
      <c r="EI30" s="234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4"/>
      <c r="EY30" s="234"/>
      <c r="EZ30" s="234"/>
      <c r="FA30" s="234"/>
      <c r="FB30" s="234"/>
      <c r="FC30" s="234"/>
      <c r="FD30" s="234"/>
      <c r="FE30" s="234"/>
      <c r="FF30" s="234"/>
      <c r="FG30" s="234"/>
      <c r="FH30" s="234"/>
      <c r="FI30" s="234"/>
      <c r="FJ30" s="234"/>
      <c r="FK30" s="234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4"/>
      <c r="GA30" s="234"/>
      <c r="GB30" s="234"/>
      <c r="GC30" s="234"/>
      <c r="GD30" s="234"/>
      <c r="GE30" s="234"/>
      <c r="GF30" s="234"/>
      <c r="GG30" s="234"/>
      <c r="GH30" s="234"/>
      <c r="GI30" s="234"/>
      <c r="GJ30" s="234"/>
      <c r="GK30" s="234"/>
      <c r="GL30" s="234"/>
      <c r="GM30" s="234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4"/>
      <c r="HC30" s="234"/>
      <c r="HD30" s="234"/>
      <c r="HE30" s="234"/>
      <c r="HF30" s="234"/>
      <c r="HG30" s="234"/>
      <c r="HH30" s="234"/>
      <c r="HI30" s="234"/>
      <c r="HJ30" s="234"/>
      <c r="HK30" s="234"/>
      <c r="HL30" s="234"/>
      <c r="HM30" s="234"/>
      <c r="HN30" s="234"/>
      <c r="HO30" s="2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272"/>
    </row>
    <row r="31" spans="1:238" hidden="1">
      <c r="A31" s="15">
        <f t="shared" si="7"/>
        <v>0</v>
      </c>
      <c r="B31" s="15">
        <v>0</v>
      </c>
      <c r="C31" s="11">
        <f t="shared" si="8"/>
        <v>42</v>
      </c>
      <c r="D31" s="13" t="s">
        <v>178</v>
      </c>
      <c r="E31" s="13">
        <v>14</v>
      </c>
      <c r="F31" s="13"/>
      <c r="G31" s="14">
        <f t="shared" si="9"/>
        <v>14</v>
      </c>
      <c r="H31" s="14">
        <f t="shared" si="10"/>
        <v>42</v>
      </c>
      <c r="I31" s="27">
        <f t="shared" si="4"/>
        <v>0</v>
      </c>
      <c r="J31" s="15">
        <f t="shared" si="11"/>
        <v>42</v>
      </c>
      <c r="K31" s="22">
        <f t="shared" si="6"/>
        <v>42</v>
      </c>
      <c r="L31" s="79" t="s">
        <v>102</v>
      </c>
      <c r="M31" s="37"/>
      <c r="N31" s="234"/>
      <c r="O31" s="234"/>
      <c r="P31" s="234"/>
      <c r="Q31" s="234"/>
      <c r="R31" s="234"/>
      <c r="S31" s="234"/>
      <c r="T31" s="234"/>
      <c r="U31" s="234"/>
      <c r="V31" s="234"/>
      <c r="W31" s="234"/>
      <c r="X31" s="234"/>
      <c r="Y31" s="234"/>
      <c r="Z31" s="234"/>
      <c r="AA31" s="234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4"/>
      <c r="AQ31" s="234"/>
      <c r="AR31" s="234"/>
      <c r="AS31" s="234"/>
      <c r="AT31" s="234"/>
      <c r="AU31" s="234"/>
      <c r="AV31" s="234"/>
      <c r="AW31" s="234"/>
      <c r="AX31" s="234"/>
      <c r="AY31" s="234"/>
      <c r="AZ31" s="234"/>
      <c r="BA31" s="234"/>
      <c r="BB31" s="234"/>
      <c r="BC31" s="234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4"/>
      <c r="BS31" s="234"/>
      <c r="BT31" s="234"/>
      <c r="BU31" s="234"/>
      <c r="BV31" s="234"/>
      <c r="BW31" s="234"/>
      <c r="BX31" s="234"/>
      <c r="BY31" s="234"/>
      <c r="BZ31" s="234"/>
      <c r="CA31" s="234"/>
      <c r="CB31" s="234"/>
      <c r="CC31" s="234"/>
      <c r="CD31" s="234"/>
      <c r="CE31" s="234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4"/>
      <c r="CU31" s="234"/>
      <c r="CV31" s="234"/>
      <c r="CW31" s="234"/>
      <c r="CX31" s="234"/>
      <c r="CY31" s="234"/>
      <c r="CZ31" s="234"/>
      <c r="DA31" s="234"/>
      <c r="DB31" s="234"/>
      <c r="DC31" s="234"/>
      <c r="DD31" s="234"/>
      <c r="DE31" s="234"/>
      <c r="DF31" s="234"/>
      <c r="DG31" s="234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4"/>
      <c r="DW31" s="234"/>
      <c r="DX31" s="234"/>
      <c r="DY31" s="234"/>
      <c r="DZ31" s="234"/>
      <c r="EA31" s="234"/>
      <c r="EB31" s="234"/>
      <c r="EC31" s="234"/>
      <c r="ED31" s="234"/>
      <c r="EE31" s="234"/>
      <c r="EF31" s="234"/>
      <c r="EG31" s="234"/>
      <c r="EH31" s="234"/>
      <c r="EI31" s="234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4"/>
      <c r="EY31" s="234"/>
      <c r="EZ31" s="234"/>
      <c r="FA31" s="234"/>
      <c r="FB31" s="234"/>
      <c r="FC31" s="234"/>
      <c r="FD31" s="234"/>
      <c r="FE31" s="234"/>
      <c r="FF31" s="234"/>
      <c r="FG31" s="234"/>
      <c r="FH31" s="234"/>
      <c r="FI31" s="234"/>
      <c r="FJ31" s="234"/>
      <c r="FK31" s="234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4"/>
      <c r="GA31" s="234"/>
      <c r="GB31" s="234"/>
      <c r="GC31" s="234"/>
      <c r="GD31" s="234"/>
      <c r="GE31" s="234"/>
      <c r="GF31" s="234"/>
      <c r="GG31" s="234"/>
      <c r="GH31" s="234"/>
      <c r="GI31" s="234"/>
      <c r="GJ31" s="234"/>
      <c r="GK31" s="234"/>
      <c r="GL31" s="234"/>
      <c r="GM31" s="234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4"/>
      <c r="HC31" s="234"/>
      <c r="HD31" s="234"/>
      <c r="HE31" s="234"/>
      <c r="HF31" s="234"/>
      <c r="HG31" s="234"/>
      <c r="HH31" s="234"/>
      <c r="HI31" s="234"/>
      <c r="HJ31" s="234"/>
      <c r="HK31" s="234"/>
      <c r="HL31" s="234"/>
      <c r="HM31" s="234"/>
      <c r="HN31" s="234"/>
      <c r="HO31" s="2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272"/>
    </row>
    <row r="32" spans="1:238">
      <c r="A32" s="15">
        <f t="shared" si="7"/>
        <v>0</v>
      </c>
      <c r="B32" s="15">
        <v>0</v>
      </c>
      <c r="C32" s="11">
        <f t="shared" si="8"/>
        <v>42</v>
      </c>
      <c r="D32" s="13" t="s">
        <v>178</v>
      </c>
      <c r="E32" s="13">
        <v>14</v>
      </c>
      <c r="F32" s="13"/>
      <c r="G32" s="14">
        <f t="shared" si="9"/>
        <v>14</v>
      </c>
      <c r="H32" s="14">
        <f t="shared" si="10"/>
        <v>42</v>
      </c>
      <c r="I32" s="27">
        <f t="shared" si="4"/>
        <v>0</v>
      </c>
      <c r="J32" s="15">
        <f t="shared" si="11"/>
        <v>42</v>
      </c>
      <c r="K32" s="22">
        <f t="shared" si="6"/>
        <v>42</v>
      </c>
      <c r="L32" s="215" t="s">
        <v>189</v>
      </c>
      <c r="M32" s="37"/>
      <c r="N32" s="234"/>
      <c r="O32" s="234"/>
      <c r="P32" s="234"/>
      <c r="Q32" s="234"/>
      <c r="R32" s="234"/>
      <c r="S32" s="234"/>
      <c r="T32" s="234"/>
      <c r="U32" s="234"/>
      <c r="V32" s="234"/>
      <c r="W32" s="234"/>
      <c r="X32" s="234"/>
      <c r="Y32" s="234"/>
      <c r="Z32" s="234"/>
      <c r="AA32" s="234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4"/>
      <c r="AQ32" s="234"/>
      <c r="AR32" s="234"/>
      <c r="AS32" s="234"/>
      <c r="AT32" s="234"/>
      <c r="AU32" s="234"/>
      <c r="AV32" s="234"/>
      <c r="AW32" s="234"/>
      <c r="AX32" s="234"/>
      <c r="AY32" s="234"/>
      <c r="AZ32" s="234"/>
      <c r="BA32" s="234"/>
      <c r="BB32" s="234"/>
      <c r="BC32" s="234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4"/>
      <c r="BS32" s="234"/>
      <c r="BT32" s="234"/>
      <c r="BU32" s="234"/>
      <c r="BV32" s="234"/>
      <c r="BW32" s="234"/>
      <c r="BX32" s="234"/>
      <c r="BY32" s="234"/>
      <c r="BZ32" s="234"/>
      <c r="CA32" s="234"/>
      <c r="CB32" s="234"/>
      <c r="CC32" s="234"/>
      <c r="CD32" s="234"/>
      <c r="CE32" s="234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4"/>
      <c r="CU32" s="234"/>
      <c r="CV32" s="234"/>
      <c r="CW32" s="234"/>
      <c r="CX32" s="234"/>
      <c r="CY32" s="234"/>
      <c r="CZ32" s="234"/>
      <c r="DA32" s="234"/>
      <c r="DB32" s="234"/>
      <c r="DC32" s="234"/>
      <c r="DD32" s="234"/>
      <c r="DE32" s="234"/>
      <c r="DF32" s="234"/>
      <c r="DG32" s="234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4"/>
      <c r="DW32" s="234"/>
      <c r="DX32" s="234"/>
      <c r="DY32" s="234"/>
      <c r="DZ32" s="234"/>
      <c r="EA32" s="234"/>
      <c r="EB32" s="234"/>
      <c r="EC32" s="234"/>
      <c r="ED32" s="234"/>
      <c r="EE32" s="234"/>
      <c r="EF32" s="234"/>
      <c r="EG32" s="234"/>
      <c r="EH32" s="234"/>
      <c r="EI32" s="234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4"/>
      <c r="EY32" s="234"/>
      <c r="EZ32" s="234"/>
      <c r="FA32" s="234"/>
      <c r="FB32" s="234"/>
      <c r="FC32" s="234"/>
      <c r="FD32" s="234"/>
      <c r="FE32" s="234"/>
      <c r="FF32" s="234"/>
      <c r="FG32" s="234"/>
      <c r="FH32" s="234"/>
      <c r="FI32" s="234"/>
      <c r="FJ32" s="234"/>
      <c r="FK32" s="234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4"/>
      <c r="GA32" s="234"/>
      <c r="GB32" s="234"/>
      <c r="GC32" s="234"/>
      <c r="GD32" s="234"/>
      <c r="GE32" s="234"/>
      <c r="GF32" s="234"/>
      <c r="GG32" s="234"/>
      <c r="GH32" s="234"/>
      <c r="GI32" s="234"/>
      <c r="GJ32" s="234"/>
      <c r="GK32" s="234"/>
      <c r="GL32" s="234"/>
      <c r="GM32" s="234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4"/>
      <c r="HC32" s="234"/>
      <c r="HD32" s="234"/>
      <c r="HE32" s="234"/>
      <c r="HF32" s="234"/>
      <c r="HG32" s="234"/>
      <c r="HH32" s="234"/>
      <c r="HI32" s="234"/>
      <c r="HJ32" s="234"/>
      <c r="HK32" s="234"/>
      <c r="HL32" s="234"/>
      <c r="HM32" s="234"/>
      <c r="HN32" s="234"/>
      <c r="HO32" s="234"/>
      <c r="HP32" s="34"/>
      <c r="HQ32" s="34"/>
      <c r="HR32" s="34"/>
      <c r="HS32" s="34"/>
      <c r="HT32" s="34"/>
      <c r="HU32" s="34"/>
      <c r="HV32" s="34"/>
      <c r="HW32" s="34"/>
      <c r="HX32" s="34"/>
      <c r="HY32" s="34"/>
      <c r="HZ32" s="34"/>
      <c r="IA32" s="34"/>
      <c r="IB32" s="34"/>
      <c r="IC32" s="34"/>
      <c r="ID32" s="272"/>
    </row>
    <row r="33" spans="1:237">
      <c r="A33" s="15">
        <f t="shared" si="7"/>
        <v>0</v>
      </c>
      <c r="B33" s="15">
        <v>0</v>
      </c>
      <c r="C33" s="11">
        <f t="shared" si="8"/>
        <v>0</v>
      </c>
      <c r="D33" s="13" t="s">
        <v>178</v>
      </c>
      <c r="E33" s="13"/>
      <c r="F33" s="13"/>
      <c r="G33" s="14">
        <f t="shared" si="9"/>
        <v>0</v>
      </c>
      <c r="H33" s="14">
        <f t="shared" si="10"/>
        <v>0</v>
      </c>
      <c r="I33" s="27">
        <f t="shared" si="4"/>
        <v>0</v>
      </c>
      <c r="J33" s="15">
        <f t="shared" si="11"/>
        <v>0</v>
      </c>
      <c r="K33" s="22">
        <f t="shared" si="6"/>
        <v>0</v>
      </c>
      <c r="L33" s="215" t="s">
        <v>99</v>
      </c>
      <c r="M33" s="37" t="s">
        <v>214</v>
      </c>
      <c r="N33" s="234"/>
      <c r="O33" s="234"/>
      <c r="P33" s="234"/>
      <c r="Q33" s="234"/>
      <c r="R33" s="234"/>
      <c r="S33" s="234"/>
      <c r="T33" s="234"/>
      <c r="U33" s="234"/>
      <c r="V33" s="234"/>
      <c r="W33" s="234"/>
      <c r="X33" s="234"/>
      <c r="Y33" s="234"/>
      <c r="Z33" s="234"/>
      <c r="AA33" s="234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4"/>
      <c r="AQ33" s="234"/>
      <c r="AR33" s="234"/>
      <c r="AS33" s="234"/>
      <c r="AT33" s="234"/>
      <c r="AU33" s="234"/>
      <c r="AV33" s="234"/>
      <c r="AW33" s="234"/>
      <c r="AX33" s="234"/>
      <c r="AY33" s="234"/>
      <c r="AZ33" s="234"/>
      <c r="BA33" s="234"/>
      <c r="BB33" s="234"/>
      <c r="BC33" s="234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4"/>
      <c r="BS33" s="234"/>
      <c r="BT33" s="234"/>
      <c r="BU33" s="234"/>
      <c r="BV33" s="234"/>
      <c r="BW33" s="234"/>
      <c r="BX33" s="234"/>
      <c r="BY33" s="234"/>
      <c r="BZ33" s="234"/>
      <c r="CA33" s="234"/>
      <c r="CB33" s="234"/>
      <c r="CC33" s="234"/>
      <c r="CD33" s="234"/>
      <c r="CE33" s="234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4"/>
      <c r="CU33" s="234"/>
      <c r="CV33" s="234"/>
      <c r="CW33" s="234"/>
      <c r="CX33" s="234"/>
      <c r="CY33" s="234"/>
      <c r="CZ33" s="234"/>
      <c r="DA33" s="234"/>
      <c r="DB33" s="234"/>
      <c r="DC33" s="234"/>
      <c r="DD33" s="234"/>
      <c r="DE33" s="234"/>
      <c r="DF33" s="234"/>
      <c r="DG33" s="234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4"/>
      <c r="DW33" s="234"/>
      <c r="DX33" s="234"/>
      <c r="DY33" s="234"/>
      <c r="DZ33" s="234"/>
      <c r="EA33" s="234"/>
      <c r="EB33" s="234"/>
      <c r="EC33" s="234"/>
      <c r="ED33" s="234"/>
      <c r="EE33" s="234"/>
      <c r="EF33" s="234"/>
      <c r="EG33" s="234"/>
      <c r="EH33" s="234"/>
      <c r="EI33" s="234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4"/>
      <c r="EY33" s="234"/>
      <c r="EZ33" s="234"/>
      <c r="FA33" s="234"/>
      <c r="FB33" s="234"/>
      <c r="FC33" s="234"/>
      <c r="FD33" s="234"/>
      <c r="FE33" s="234"/>
      <c r="FF33" s="234"/>
      <c r="FG33" s="234"/>
      <c r="FH33" s="234"/>
      <c r="FI33" s="234"/>
      <c r="FJ33" s="234"/>
      <c r="FK33" s="234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4"/>
      <c r="GA33" s="234"/>
      <c r="GB33" s="234"/>
      <c r="GC33" s="234"/>
      <c r="GD33" s="234"/>
      <c r="GE33" s="234"/>
      <c r="GF33" s="234"/>
      <c r="GG33" s="234"/>
      <c r="GH33" s="234"/>
      <c r="GI33" s="234"/>
      <c r="GJ33" s="234"/>
      <c r="GK33" s="234"/>
      <c r="GL33" s="234"/>
      <c r="GM33" s="234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4"/>
      <c r="HC33" s="234"/>
      <c r="HD33" s="234"/>
      <c r="HE33" s="234"/>
      <c r="HF33" s="234"/>
      <c r="HG33" s="234"/>
      <c r="HH33" s="234"/>
      <c r="HI33" s="234"/>
      <c r="HJ33" s="234"/>
      <c r="HK33" s="234"/>
      <c r="HL33" s="234"/>
      <c r="HM33" s="234"/>
      <c r="HN33" s="234"/>
      <c r="HO33" s="234"/>
      <c r="HP33" s="34"/>
      <c r="HQ33" s="34"/>
      <c r="HR33" s="34"/>
      <c r="HS33" s="34"/>
      <c r="HT33" s="34"/>
      <c r="HU33" s="34"/>
      <c r="HV33" s="34"/>
      <c r="HW33" s="34"/>
      <c r="HX33" s="34"/>
      <c r="HY33" s="34"/>
      <c r="HZ33" s="34"/>
      <c r="IA33" s="34"/>
      <c r="IB33" s="34"/>
      <c r="IC33" s="34"/>
    </row>
    <row r="34" spans="1:237">
      <c r="A34" s="15"/>
      <c r="B34" s="15"/>
      <c r="C34" s="11"/>
      <c r="D34" s="13"/>
      <c r="E34" s="13">
        <v>10</v>
      </c>
      <c r="F34" s="13"/>
      <c r="G34" s="14">
        <f t="shared" si="9"/>
        <v>10</v>
      </c>
      <c r="H34" s="14">
        <f t="shared" si="10"/>
        <v>30</v>
      </c>
      <c r="I34" s="27">
        <f t="shared" si="4"/>
        <v>0</v>
      </c>
      <c r="J34" s="15">
        <f t="shared" si="11"/>
        <v>30</v>
      </c>
      <c r="K34" s="22"/>
      <c r="L34" s="215" t="s">
        <v>8</v>
      </c>
      <c r="M34" s="37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4"/>
      <c r="AQ34" s="234"/>
      <c r="AR34" s="234"/>
      <c r="AS34" s="234"/>
      <c r="AT34" s="234"/>
      <c r="AU34" s="234"/>
      <c r="AV34" s="234"/>
      <c r="AW34" s="234"/>
      <c r="AX34" s="234"/>
      <c r="AY34" s="234"/>
      <c r="AZ34" s="234"/>
      <c r="BA34" s="234"/>
      <c r="BB34" s="234"/>
      <c r="BC34" s="234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4"/>
      <c r="BS34" s="234"/>
      <c r="BT34" s="234"/>
      <c r="BU34" s="234"/>
      <c r="BV34" s="234"/>
      <c r="BW34" s="234"/>
      <c r="BX34" s="234"/>
      <c r="BY34" s="234"/>
      <c r="BZ34" s="234"/>
      <c r="CA34" s="234"/>
      <c r="CB34" s="234"/>
      <c r="CC34" s="234"/>
      <c r="CD34" s="234"/>
      <c r="CE34" s="234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4"/>
      <c r="CU34" s="234"/>
      <c r="CV34" s="234"/>
      <c r="CW34" s="234"/>
      <c r="CX34" s="234"/>
      <c r="CY34" s="234"/>
      <c r="CZ34" s="234"/>
      <c r="DA34" s="234"/>
      <c r="DB34" s="234"/>
      <c r="DC34" s="234"/>
      <c r="DD34" s="234"/>
      <c r="DE34" s="234"/>
      <c r="DF34" s="234"/>
      <c r="DG34" s="234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4"/>
      <c r="DW34" s="234"/>
      <c r="DX34" s="234"/>
      <c r="DY34" s="234"/>
      <c r="DZ34" s="234"/>
      <c r="EA34" s="234"/>
      <c r="EB34" s="234"/>
      <c r="EC34" s="234"/>
      <c r="ED34" s="234"/>
      <c r="EE34" s="234"/>
      <c r="EF34" s="234"/>
      <c r="EG34" s="234"/>
      <c r="EH34" s="234"/>
      <c r="EI34" s="234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4"/>
      <c r="EY34" s="234"/>
      <c r="EZ34" s="234"/>
      <c r="FA34" s="234"/>
      <c r="FB34" s="234"/>
      <c r="FC34" s="234"/>
      <c r="FD34" s="234"/>
      <c r="FE34" s="234"/>
      <c r="FF34" s="234"/>
      <c r="FG34" s="234"/>
      <c r="FH34" s="234"/>
      <c r="FI34" s="234"/>
      <c r="FJ34" s="234"/>
      <c r="FK34" s="234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4"/>
      <c r="GA34" s="234"/>
      <c r="GB34" s="234"/>
      <c r="GC34" s="234"/>
      <c r="GD34" s="234"/>
      <c r="GE34" s="234"/>
      <c r="GF34" s="234"/>
      <c r="GG34" s="234"/>
      <c r="GH34" s="234"/>
      <c r="GI34" s="234"/>
      <c r="GJ34" s="234"/>
      <c r="GK34" s="234"/>
      <c r="GL34" s="234"/>
      <c r="GM34" s="234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4"/>
      <c r="HC34" s="234"/>
      <c r="HD34" s="234"/>
      <c r="HE34" s="234"/>
      <c r="HF34" s="234"/>
      <c r="HG34" s="234"/>
      <c r="HH34" s="234"/>
      <c r="HI34" s="234"/>
      <c r="HJ34" s="234"/>
      <c r="HK34" s="234"/>
      <c r="HL34" s="234"/>
      <c r="HM34" s="234"/>
      <c r="HN34" s="234"/>
      <c r="HO34" s="234"/>
      <c r="HP34" s="34"/>
      <c r="HQ34" s="34"/>
      <c r="HR34" s="34"/>
      <c r="HS34" s="34"/>
      <c r="HT34" s="34"/>
      <c r="HU34" s="34"/>
      <c r="HV34" s="34"/>
      <c r="HW34" s="34"/>
      <c r="HX34" s="34"/>
      <c r="HY34" s="34"/>
      <c r="HZ34" s="34"/>
      <c r="IA34" s="34"/>
      <c r="IB34" s="34"/>
      <c r="IC34" s="34"/>
    </row>
    <row r="35" spans="1:237">
      <c r="A35" s="15"/>
      <c r="B35" s="15"/>
      <c r="C35" s="11"/>
      <c r="D35" s="13"/>
      <c r="E35" s="13"/>
      <c r="F35" s="13"/>
      <c r="G35" s="14">
        <f t="shared" si="9"/>
        <v>0</v>
      </c>
      <c r="H35" s="14">
        <f t="shared" si="10"/>
        <v>0</v>
      </c>
      <c r="I35" s="27">
        <f t="shared" ref="I35:I47" si="12">(N35*2+P35*2+R35*3+T35*2+V35*2+X35*3+Z35*2)+(AB35*2+AD35*2+AF35*3+AH35*2+AJ35*2+AL35*3+AN35*2)+(AP35*2+AR35*2+AT35*3+AV35*2+AX35*2+AZ35*3+BB35*2)+(BD35*2+BF35*2+BH35*3+BJ35*2+BL35*2+BN35*3+BP35*2)+(BR35*2+BT35*2+BV35*3+BX35*2+BZ35*2+CB35*3+CD35*2)+(CF35*2+CH35*2+CJ35*3+CL35*2+CN35*2+CP35*3+CR35*2)+(CT35*2+CV35*2+CX35*3+CZ35*2+DB35*2+DD35*3+DF35*2)+(DH35*2+DJ35*2+DL35*3+DN35*2+DP35*2+DR35*3+DT35*2)+(DV35*2+DX35*2+DZ35*3+EB35*2+ED35*2+EF35*3+EH35*2)+(EJ35*2+EL35*2+EN35*3+EP35*2+ER35*2+ET35*3+EV35*2)+(EX35*2+EZ35*2+FB35*3+FD35*2+FF35*2+FH35*3+FJ35*2)+(FL35*2+FN35*2+FP35*3+FR35*2+FT35*2+FV35*3+FX35*2)+(FZ35*2+GB35*2+GD35*3+GF35*2+GH35*2+GJ35*3+GL35*2)+(GN35*2+GP35*2+GR35*3+GT35*2+GV35*2+GX35*3+GZ35*2)+(HB35*2+HD35*2+HF35*3+HH35*2+HJ35*2+HL35*3+HN35*2)+(HP35*2+HR35*2+HT35*3+HV35*2+HX35*2+HZ35*3+IB35*2)</f>
        <v>0</v>
      </c>
      <c r="J35" s="15">
        <f t="shared" si="11"/>
        <v>0</v>
      </c>
      <c r="K35" s="22"/>
      <c r="L35" s="215" t="s">
        <v>76</v>
      </c>
      <c r="M35" s="37" t="s">
        <v>214</v>
      </c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4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4"/>
      <c r="AQ35" s="234"/>
      <c r="AR35" s="234"/>
      <c r="AS35" s="234"/>
      <c r="AT35" s="234"/>
      <c r="AU35" s="234"/>
      <c r="AV35" s="234"/>
      <c r="AW35" s="234"/>
      <c r="AX35" s="234"/>
      <c r="AY35" s="234"/>
      <c r="AZ35" s="234"/>
      <c r="BA35" s="234"/>
      <c r="BB35" s="234"/>
      <c r="BC35" s="234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4"/>
      <c r="BS35" s="234"/>
      <c r="BT35" s="234"/>
      <c r="BU35" s="234"/>
      <c r="BV35" s="234"/>
      <c r="BW35" s="234"/>
      <c r="BX35" s="234"/>
      <c r="BY35" s="234"/>
      <c r="BZ35" s="234"/>
      <c r="CA35" s="234"/>
      <c r="CB35" s="234"/>
      <c r="CC35" s="234"/>
      <c r="CD35" s="234"/>
      <c r="CE35" s="234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4"/>
      <c r="CU35" s="234"/>
      <c r="CV35" s="234"/>
      <c r="CW35" s="234"/>
      <c r="CX35" s="234"/>
      <c r="CY35" s="234"/>
      <c r="CZ35" s="234"/>
      <c r="DA35" s="234"/>
      <c r="DB35" s="234"/>
      <c r="DC35" s="234"/>
      <c r="DD35" s="234"/>
      <c r="DE35" s="234"/>
      <c r="DF35" s="234"/>
      <c r="DG35" s="234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4"/>
      <c r="DW35" s="234"/>
      <c r="DX35" s="234"/>
      <c r="DY35" s="234"/>
      <c r="DZ35" s="234"/>
      <c r="EA35" s="234"/>
      <c r="EB35" s="234"/>
      <c r="EC35" s="234"/>
      <c r="ED35" s="234"/>
      <c r="EE35" s="234"/>
      <c r="EF35" s="234"/>
      <c r="EG35" s="234"/>
      <c r="EH35" s="234"/>
      <c r="EI35" s="234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4"/>
      <c r="EY35" s="234"/>
      <c r="EZ35" s="234"/>
      <c r="FA35" s="234"/>
      <c r="FB35" s="234"/>
      <c r="FC35" s="234"/>
      <c r="FD35" s="234"/>
      <c r="FE35" s="234"/>
      <c r="FF35" s="234"/>
      <c r="FG35" s="234"/>
      <c r="FH35" s="234"/>
      <c r="FI35" s="234"/>
      <c r="FJ35" s="234"/>
      <c r="FK35" s="234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4"/>
      <c r="GA35" s="234"/>
      <c r="GB35" s="234"/>
      <c r="GC35" s="234"/>
      <c r="GD35" s="234"/>
      <c r="GE35" s="234"/>
      <c r="GF35" s="234"/>
      <c r="GG35" s="234"/>
      <c r="GH35" s="234"/>
      <c r="GI35" s="234"/>
      <c r="GJ35" s="234"/>
      <c r="GK35" s="234"/>
      <c r="GL35" s="234"/>
      <c r="GM35" s="234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4"/>
      <c r="HC35" s="234"/>
      <c r="HD35" s="234"/>
      <c r="HE35" s="234"/>
      <c r="HF35" s="234"/>
      <c r="HG35" s="234"/>
      <c r="HH35" s="234"/>
      <c r="HI35" s="234"/>
      <c r="HJ35" s="234"/>
      <c r="HK35" s="234"/>
      <c r="HL35" s="234"/>
      <c r="HM35" s="234"/>
      <c r="HN35" s="234"/>
      <c r="HO35" s="2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</row>
    <row r="36" spans="1:237" hidden="1">
      <c r="A36" s="15"/>
      <c r="B36" s="15"/>
      <c r="C36" s="11"/>
      <c r="D36" s="13"/>
      <c r="E36" s="13">
        <v>8</v>
      </c>
      <c r="F36" s="13"/>
      <c r="G36" s="14">
        <f t="shared" si="9"/>
        <v>8</v>
      </c>
      <c r="H36" s="14">
        <f t="shared" si="10"/>
        <v>24</v>
      </c>
      <c r="I36" s="27">
        <f t="shared" si="12"/>
        <v>0</v>
      </c>
      <c r="J36" s="15">
        <f t="shared" si="11"/>
        <v>24</v>
      </c>
      <c r="K36" s="22"/>
      <c r="L36" s="79" t="s">
        <v>203</v>
      </c>
      <c r="M36" s="37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4"/>
      <c r="AQ36" s="234"/>
      <c r="AR36" s="234"/>
      <c r="AS36" s="234"/>
      <c r="AT36" s="234"/>
      <c r="AU36" s="234"/>
      <c r="AV36" s="234"/>
      <c r="AW36" s="234"/>
      <c r="AX36" s="234"/>
      <c r="AY36" s="234"/>
      <c r="AZ36" s="234"/>
      <c r="BA36" s="234"/>
      <c r="BB36" s="234"/>
      <c r="BC36" s="234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4"/>
      <c r="BS36" s="234"/>
      <c r="BT36" s="234"/>
      <c r="BU36" s="234"/>
      <c r="BV36" s="234"/>
      <c r="BW36" s="234"/>
      <c r="BX36" s="234"/>
      <c r="BY36" s="234"/>
      <c r="BZ36" s="234"/>
      <c r="CA36" s="234"/>
      <c r="CB36" s="234"/>
      <c r="CC36" s="234"/>
      <c r="CD36" s="234"/>
      <c r="CE36" s="234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4"/>
      <c r="CU36" s="234"/>
      <c r="CV36" s="234"/>
      <c r="CW36" s="234"/>
      <c r="CX36" s="234"/>
      <c r="CY36" s="234"/>
      <c r="CZ36" s="234"/>
      <c r="DA36" s="234"/>
      <c r="DB36" s="234"/>
      <c r="DC36" s="234"/>
      <c r="DD36" s="234"/>
      <c r="DE36" s="234"/>
      <c r="DF36" s="234"/>
      <c r="DG36" s="234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4"/>
      <c r="DW36" s="234"/>
      <c r="DX36" s="234"/>
      <c r="DY36" s="234"/>
      <c r="DZ36" s="234"/>
      <c r="EA36" s="234"/>
      <c r="EB36" s="234"/>
      <c r="EC36" s="234"/>
      <c r="ED36" s="234"/>
      <c r="EE36" s="234"/>
      <c r="EF36" s="234"/>
      <c r="EG36" s="234"/>
      <c r="EH36" s="234"/>
      <c r="EI36" s="234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4"/>
      <c r="EY36" s="234"/>
      <c r="EZ36" s="234"/>
      <c r="FA36" s="234"/>
      <c r="FB36" s="234"/>
      <c r="FC36" s="234"/>
      <c r="FD36" s="234"/>
      <c r="FE36" s="234"/>
      <c r="FF36" s="234"/>
      <c r="FG36" s="234"/>
      <c r="FH36" s="234"/>
      <c r="FI36" s="234"/>
      <c r="FJ36" s="234"/>
      <c r="FK36" s="234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4"/>
      <c r="GA36" s="234"/>
      <c r="GB36" s="234"/>
      <c r="GC36" s="234"/>
      <c r="GD36" s="234"/>
      <c r="GE36" s="234"/>
      <c r="GF36" s="234"/>
      <c r="GG36" s="234"/>
      <c r="GH36" s="234"/>
      <c r="GI36" s="234"/>
      <c r="GJ36" s="234"/>
      <c r="GK36" s="234"/>
      <c r="GL36" s="234"/>
      <c r="GM36" s="234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4"/>
      <c r="HC36" s="234"/>
      <c r="HD36" s="234"/>
      <c r="HE36" s="234"/>
      <c r="HF36" s="234"/>
      <c r="HG36" s="234"/>
      <c r="HH36" s="234"/>
      <c r="HI36" s="234"/>
      <c r="HJ36" s="234"/>
      <c r="HK36" s="234"/>
      <c r="HL36" s="234"/>
      <c r="HM36" s="234"/>
      <c r="HN36" s="234"/>
      <c r="HO36" s="234"/>
      <c r="HP36" s="34"/>
      <c r="HQ36" s="34"/>
      <c r="HR36" s="34"/>
      <c r="HS36" s="34"/>
      <c r="HT36" s="34"/>
      <c r="HU36" s="34"/>
      <c r="HV36" s="34"/>
      <c r="HW36" s="34"/>
      <c r="HX36" s="34"/>
      <c r="HY36" s="34"/>
      <c r="HZ36" s="34"/>
      <c r="IA36" s="34"/>
      <c r="IB36" s="34"/>
      <c r="IC36" s="34"/>
    </row>
    <row r="37" spans="1:237" hidden="1">
      <c r="A37" s="15"/>
      <c r="B37" s="15"/>
      <c r="C37" s="11"/>
      <c r="D37" s="13"/>
      <c r="E37" s="13">
        <v>14</v>
      </c>
      <c r="F37" s="13"/>
      <c r="G37" s="14">
        <f>E37-F37</f>
        <v>14</v>
      </c>
      <c r="H37" s="14">
        <f t="shared" si="10"/>
        <v>42</v>
      </c>
      <c r="I37" s="27">
        <f t="shared" si="12"/>
        <v>0</v>
      </c>
      <c r="J37" s="15">
        <f t="shared" si="11"/>
        <v>42</v>
      </c>
      <c r="K37" s="22"/>
      <c r="L37" s="79" t="s">
        <v>191</v>
      </c>
      <c r="M37" s="37"/>
      <c r="N37" s="234"/>
      <c r="O37" s="234"/>
      <c r="P37" s="234"/>
      <c r="Q37" s="234"/>
      <c r="R37" s="234"/>
      <c r="S37" s="234"/>
      <c r="T37" s="234"/>
      <c r="U37" s="234"/>
      <c r="V37" s="234"/>
      <c r="W37" s="234"/>
      <c r="X37" s="234"/>
      <c r="Y37" s="234"/>
      <c r="Z37" s="234"/>
      <c r="AA37" s="234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4"/>
      <c r="AQ37" s="234"/>
      <c r="AR37" s="234"/>
      <c r="AS37" s="234"/>
      <c r="AT37" s="234"/>
      <c r="AU37" s="234"/>
      <c r="AV37" s="234"/>
      <c r="AW37" s="234"/>
      <c r="AX37" s="234"/>
      <c r="AY37" s="234"/>
      <c r="AZ37" s="234"/>
      <c r="BA37" s="234"/>
      <c r="BB37" s="234"/>
      <c r="BC37" s="234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4"/>
      <c r="BS37" s="234"/>
      <c r="BT37" s="234"/>
      <c r="BU37" s="234"/>
      <c r="BV37" s="234"/>
      <c r="BW37" s="234"/>
      <c r="BX37" s="234"/>
      <c r="BY37" s="234"/>
      <c r="BZ37" s="234"/>
      <c r="CA37" s="234"/>
      <c r="CB37" s="234"/>
      <c r="CC37" s="234"/>
      <c r="CD37" s="234"/>
      <c r="CE37" s="234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4"/>
      <c r="CU37" s="234"/>
      <c r="CV37" s="234"/>
      <c r="CW37" s="234"/>
      <c r="CX37" s="234"/>
      <c r="CY37" s="234"/>
      <c r="CZ37" s="234"/>
      <c r="DA37" s="234"/>
      <c r="DB37" s="234"/>
      <c r="DC37" s="234"/>
      <c r="DD37" s="234"/>
      <c r="DE37" s="234"/>
      <c r="DF37" s="234"/>
      <c r="DG37" s="234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4"/>
      <c r="DW37" s="234"/>
      <c r="DX37" s="234"/>
      <c r="DY37" s="234"/>
      <c r="DZ37" s="234"/>
      <c r="EA37" s="234"/>
      <c r="EB37" s="234"/>
      <c r="EC37" s="234"/>
      <c r="ED37" s="234"/>
      <c r="EE37" s="234"/>
      <c r="EF37" s="234"/>
      <c r="EG37" s="234"/>
      <c r="EH37" s="234"/>
      <c r="EI37" s="234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4"/>
      <c r="EY37" s="234"/>
      <c r="EZ37" s="234"/>
      <c r="FA37" s="234"/>
      <c r="FB37" s="234"/>
      <c r="FC37" s="234"/>
      <c r="FD37" s="234"/>
      <c r="FE37" s="234"/>
      <c r="FF37" s="234"/>
      <c r="FG37" s="234"/>
      <c r="FH37" s="234"/>
      <c r="FI37" s="234"/>
      <c r="FJ37" s="234"/>
      <c r="FK37" s="234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4"/>
      <c r="GA37" s="234"/>
      <c r="GB37" s="234"/>
      <c r="GC37" s="234"/>
      <c r="GD37" s="234"/>
      <c r="GE37" s="234"/>
      <c r="GF37" s="234"/>
      <c r="GG37" s="234"/>
      <c r="GH37" s="234"/>
      <c r="GI37" s="234"/>
      <c r="GJ37" s="234"/>
      <c r="GK37" s="234"/>
      <c r="GL37" s="234"/>
      <c r="GM37" s="234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4"/>
      <c r="HC37" s="234"/>
      <c r="HD37" s="234"/>
      <c r="HE37" s="234"/>
      <c r="HF37" s="234"/>
      <c r="HG37" s="234"/>
      <c r="HH37" s="234"/>
      <c r="HI37" s="234"/>
      <c r="HJ37" s="234"/>
      <c r="HK37" s="234"/>
      <c r="HL37" s="234"/>
      <c r="HM37" s="234"/>
      <c r="HN37" s="234"/>
      <c r="HO37" s="234"/>
      <c r="HP37" s="34"/>
      <c r="HQ37" s="34"/>
      <c r="HR37" s="34"/>
      <c r="HS37" s="34"/>
      <c r="HT37" s="34"/>
      <c r="HU37" s="34"/>
      <c r="HV37" s="34"/>
      <c r="HW37" s="34"/>
      <c r="HX37" s="34"/>
      <c r="HY37" s="34"/>
      <c r="HZ37" s="34"/>
      <c r="IA37" s="34"/>
      <c r="IB37" s="34"/>
      <c r="IC37" s="34"/>
    </row>
    <row r="38" spans="1:237" hidden="1">
      <c r="A38" s="15"/>
      <c r="B38" s="15"/>
      <c r="C38" s="11"/>
      <c r="D38" s="13"/>
      <c r="E38" s="13">
        <v>8</v>
      </c>
      <c r="F38" s="13"/>
      <c r="G38" s="14">
        <f t="shared" si="9"/>
        <v>8</v>
      </c>
      <c r="H38" s="14">
        <f t="shared" si="10"/>
        <v>24</v>
      </c>
      <c r="I38" s="27">
        <f t="shared" si="12"/>
        <v>0</v>
      </c>
      <c r="J38" s="15">
        <f t="shared" si="11"/>
        <v>24</v>
      </c>
      <c r="K38" s="22"/>
      <c r="L38" s="79" t="s">
        <v>204</v>
      </c>
      <c r="M38" s="37"/>
      <c r="N38" s="234"/>
      <c r="O38" s="234"/>
      <c r="P38" s="234"/>
      <c r="Q38" s="234"/>
      <c r="R38" s="234"/>
      <c r="S38" s="234"/>
      <c r="T38" s="234"/>
      <c r="U38" s="234"/>
      <c r="V38" s="234"/>
      <c r="W38" s="234"/>
      <c r="X38" s="234"/>
      <c r="Y38" s="234"/>
      <c r="Z38" s="234"/>
      <c r="AA38" s="234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4"/>
      <c r="AQ38" s="234"/>
      <c r="AR38" s="234"/>
      <c r="AS38" s="234"/>
      <c r="AT38" s="234"/>
      <c r="AU38" s="234"/>
      <c r="AV38" s="234"/>
      <c r="AW38" s="234"/>
      <c r="AX38" s="234"/>
      <c r="AY38" s="234"/>
      <c r="AZ38" s="234"/>
      <c r="BA38" s="234"/>
      <c r="BB38" s="234"/>
      <c r="BC38" s="234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4"/>
      <c r="BS38" s="234"/>
      <c r="BT38" s="234"/>
      <c r="BU38" s="234"/>
      <c r="BV38" s="234"/>
      <c r="BW38" s="234"/>
      <c r="BX38" s="234"/>
      <c r="BY38" s="234"/>
      <c r="BZ38" s="234"/>
      <c r="CA38" s="234"/>
      <c r="CB38" s="234"/>
      <c r="CC38" s="234"/>
      <c r="CD38" s="234"/>
      <c r="CE38" s="234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4"/>
      <c r="CU38" s="234"/>
      <c r="CV38" s="234"/>
      <c r="CW38" s="234"/>
      <c r="CX38" s="234"/>
      <c r="CY38" s="234"/>
      <c r="CZ38" s="234"/>
      <c r="DA38" s="234"/>
      <c r="DB38" s="234"/>
      <c r="DC38" s="234"/>
      <c r="DD38" s="234"/>
      <c r="DE38" s="234"/>
      <c r="DF38" s="234"/>
      <c r="DG38" s="234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4"/>
      <c r="DW38" s="234"/>
      <c r="DX38" s="234"/>
      <c r="DY38" s="234"/>
      <c r="DZ38" s="234"/>
      <c r="EA38" s="234"/>
      <c r="EB38" s="234"/>
      <c r="EC38" s="234"/>
      <c r="ED38" s="234"/>
      <c r="EE38" s="234"/>
      <c r="EF38" s="234"/>
      <c r="EG38" s="234"/>
      <c r="EH38" s="234"/>
      <c r="EI38" s="234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4"/>
      <c r="EY38" s="234"/>
      <c r="EZ38" s="234"/>
      <c r="FA38" s="234"/>
      <c r="FB38" s="234"/>
      <c r="FC38" s="234"/>
      <c r="FD38" s="234"/>
      <c r="FE38" s="234"/>
      <c r="FF38" s="234"/>
      <c r="FG38" s="234"/>
      <c r="FH38" s="234"/>
      <c r="FI38" s="234"/>
      <c r="FJ38" s="234"/>
      <c r="FK38" s="234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4"/>
      <c r="GA38" s="234"/>
      <c r="GB38" s="234"/>
      <c r="GC38" s="234"/>
      <c r="GD38" s="234"/>
      <c r="GE38" s="234"/>
      <c r="GF38" s="234"/>
      <c r="GG38" s="234"/>
      <c r="GH38" s="234"/>
      <c r="GI38" s="234"/>
      <c r="GJ38" s="234"/>
      <c r="GK38" s="234"/>
      <c r="GL38" s="234"/>
      <c r="GM38" s="234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4"/>
      <c r="HC38" s="234"/>
      <c r="HD38" s="234"/>
      <c r="HE38" s="234"/>
      <c r="HF38" s="234"/>
      <c r="HG38" s="234"/>
      <c r="HH38" s="234"/>
      <c r="HI38" s="234"/>
      <c r="HJ38" s="234"/>
      <c r="HK38" s="234"/>
      <c r="HL38" s="234"/>
      <c r="HM38" s="234"/>
      <c r="HN38" s="234"/>
      <c r="HO38" s="234"/>
      <c r="HP38" s="34"/>
      <c r="HQ38" s="34"/>
      <c r="HR38" s="34"/>
      <c r="HS38" s="34"/>
      <c r="HT38" s="34"/>
      <c r="HU38" s="34"/>
      <c r="HV38" s="34"/>
      <c r="HW38" s="34"/>
      <c r="HX38" s="34"/>
      <c r="HY38" s="34"/>
      <c r="HZ38" s="34"/>
      <c r="IA38" s="34"/>
      <c r="IB38" s="34"/>
      <c r="IC38" s="34"/>
    </row>
    <row r="39" spans="1:237">
      <c r="A39" s="15">
        <f t="shared" ref="A39:A47" si="13">SUM(N39:HN39)</f>
        <v>0</v>
      </c>
      <c r="B39" s="15">
        <v>0</v>
      </c>
      <c r="C39" s="11">
        <f t="shared" ref="C39:C47" si="14">H39-B39*2</f>
        <v>0</v>
      </c>
      <c r="D39" s="13" t="s">
        <v>178</v>
      </c>
      <c r="E39" s="13"/>
      <c r="F39" s="13"/>
      <c r="G39" s="14">
        <v>0</v>
      </c>
      <c r="H39" s="14">
        <f t="shared" si="10"/>
        <v>0</v>
      </c>
      <c r="I39" s="27">
        <f t="shared" si="12"/>
        <v>0</v>
      </c>
      <c r="J39" s="15">
        <f t="shared" si="11"/>
        <v>0</v>
      </c>
      <c r="K39" s="22">
        <f>J39</f>
        <v>0</v>
      </c>
      <c r="L39" s="216" t="s">
        <v>198</v>
      </c>
      <c r="M39" s="37" t="s">
        <v>214</v>
      </c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4"/>
      <c r="BS39" s="234"/>
      <c r="BT39" s="234"/>
      <c r="BU39" s="234"/>
      <c r="BV39" s="234"/>
      <c r="BW39" s="234"/>
      <c r="BX39" s="234"/>
      <c r="BY39" s="234"/>
      <c r="BZ39" s="234"/>
      <c r="CA39" s="234"/>
      <c r="CB39" s="234"/>
      <c r="CC39" s="234"/>
      <c r="CD39" s="234"/>
      <c r="CE39" s="234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4"/>
      <c r="CU39" s="234"/>
      <c r="CV39" s="234"/>
      <c r="CW39" s="234"/>
      <c r="CX39" s="234"/>
      <c r="CY39" s="234"/>
      <c r="CZ39" s="234"/>
      <c r="DA39" s="234"/>
      <c r="DB39" s="234"/>
      <c r="DC39" s="234"/>
      <c r="DD39" s="234"/>
      <c r="DE39" s="234"/>
      <c r="DF39" s="234"/>
      <c r="DG39" s="234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4"/>
      <c r="DW39" s="234"/>
      <c r="DX39" s="234"/>
      <c r="DY39" s="234"/>
      <c r="DZ39" s="234"/>
      <c r="EA39" s="234"/>
      <c r="EB39" s="234"/>
      <c r="EC39" s="234"/>
      <c r="ED39" s="234"/>
      <c r="EE39" s="234"/>
      <c r="EF39" s="234"/>
      <c r="EG39" s="234"/>
      <c r="EH39" s="234"/>
      <c r="EI39" s="234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4"/>
      <c r="EY39" s="234"/>
      <c r="EZ39" s="234"/>
      <c r="FA39" s="234"/>
      <c r="FB39" s="234"/>
      <c r="FC39" s="234"/>
      <c r="FD39" s="234"/>
      <c r="FE39" s="234"/>
      <c r="FF39" s="234"/>
      <c r="FG39" s="234"/>
      <c r="FH39" s="234"/>
      <c r="FI39" s="234"/>
      <c r="FJ39" s="234"/>
      <c r="FK39" s="234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4"/>
      <c r="GA39" s="234"/>
      <c r="GB39" s="234"/>
      <c r="GC39" s="234"/>
      <c r="GD39" s="234"/>
      <c r="GE39" s="234"/>
      <c r="GF39" s="234"/>
      <c r="GG39" s="234"/>
      <c r="GH39" s="234"/>
      <c r="GI39" s="234"/>
      <c r="GJ39" s="234"/>
      <c r="GK39" s="234"/>
      <c r="GL39" s="234"/>
      <c r="GM39" s="234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4"/>
      <c r="HC39" s="234"/>
      <c r="HD39" s="234"/>
      <c r="HE39" s="234"/>
      <c r="HF39" s="234"/>
      <c r="HG39" s="234"/>
      <c r="HH39" s="234"/>
      <c r="HI39" s="234"/>
      <c r="HJ39" s="234"/>
      <c r="HK39" s="234"/>
      <c r="HL39" s="234"/>
      <c r="HM39" s="234"/>
      <c r="HN39" s="234"/>
      <c r="HO39" s="234"/>
      <c r="HP39" s="34"/>
      <c r="HQ39" s="34"/>
      <c r="HR39" s="34"/>
      <c r="HS39" s="34"/>
      <c r="HT39" s="34"/>
      <c r="HU39" s="34"/>
      <c r="HV39" s="34"/>
      <c r="HW39" s="34"/>
      <c r="HX39" s="34"/>
      <c r="HY39" s="34"/>
      <c r="HZ39" s="34"/>
      <c r="IA39" s="34"/>
      <c r="IB39" s="34"/>
      <c r="IC39" s="34"/>
    </row>
    <row r="40" spans="1:237">
      <c r="A40" s="15">
        <f t="shared" si="13"/>
        <v>0</v>
      </c>
      <c r="B40" s="10">
        <v>0</v>
      </c>
      <c r="C40" s="11">
        <f t="shared" si="14"/>
        <v>0</v>
      </c>
      <c r="D40" s="13" t="s">
        <v>178</v>
      </c>
      <c r="E40" s="13"/>
      <c r="F40" s="13"/>
      <c r="G40" s="14">
        <f t="shared" ref="G40:G47" si="15">E40-F40</f>
        <v>0</v>
      </c>
      <c r="H40" s="14">
        <f t="shared" si="10"/>
        <v>0</v>
      </c>
      <c r="I40" s="27">
        <f t="shared" si="12"/>
        <v>0</v>
      </c>
      <c r="J40" s="15">
        <f t="shared" si="11"/>
        <v>0</v>
      </c>
      <c r="K40" s="22">
        <f>J40</f>
        <v>0</v>
      </c>
      <c r="L40" s="37"/>
      <c r="M40" s="37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4"/>
      <c r="AA40" s="234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4"/>
      <c r="BS40" s="234"/>
      <c r="BT40" s="234"/>
      <c r="BU40" s="234"/>
      <c r="BV40" s="234"/>
      <c r="BW40" s="234"/>
      <c r="BX40" s="234"/>
      <c r="BY40" s="234"/>
      <c r="BZ40" s="234"/>
      <c r="CA40" s="234"/>
      <c r="CB40" s="234"/>
      <c r="CC40" s="234"/>
      <c r="CD40" s="234"/>
      <c r="CE40" s="234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4"/>
      <c r="CU40" s="234"/>
      <c r="CV40" s="234"/>
      <c r="CW40" s="234"/>
      <c r="CX40" s="234"/>
      <c r="CY40" s="234"/>
      <c r="CZ40" s="234"/>
      <c r="DA40" s="234"/>
      <c r="DB40" s="234"/>
      <c r="DC40" s="234"/>
      <c r="DD40" s="234"/>
      <c r="DE40" s="234"/>
      <c r="DF40" s="234"/>
      <c r="DG40" s="234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4"/>
      <c r="DW40" s="234"/>
      <c r="DX40" s="234"/>
      <c r="DY40" s="234"/>
      <c r="DZ40" s="234"/>
      <c r="EA40" s="234"/>
      <c r="EB40" s="234"/>
      <c r="EC40" s="234"/>
      <c r="ED40" s="234"/>
      <c r="EE40" s="234"/>
      <c r="EF40" s="234"/>
      <c r="EG40" s="234"/>
      <c r="EH40" s="234"/>
      <c r="EI40" s="234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4"/>
      <c r="EY40" s="234"/>
      <c r="EZ40" s="234"/>
      <c r="FA40" s="234"/>
      <c r="FB40" s="234"/>
      <c r="FC40" s="234"/>
      <c r="FD40" s="234"/>
      <c r="FE40" s="234"/>
      <c r="FF40" s="234"/>
      <c r="FG40" s="234"/>
      <c r="FH40" s="234"/>
      <c r="FI40" s="234"/>
      <c r="FJ40" s="234"/>
      <c r="FK40" s="234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4"/>
      <c r="GA40" s="234"/>
      <c r="GB40" s="234"/>
      <c r="GC40" s="234"/>
      <c r="GD40" s="234"/>
      <c r="GE40" s="234"/>
      <c r="GF40" s="234"/>
      <c r="GG40" s="234"/>
      <c r="GH40" s="234"/>
      <c r="GI40" s="234"/>
      <c r="GJ40" s="234"/>
      <c r="GK40" s="234"/>
      <c r="GL40" s="234"/>
      <c r="GM40" s="234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4"/>
      <c r="HC40" s="234"/>
      <c r="HD40" s="234"/>
      <c r="HE40" s="234"/>
      <c r="HF40" s="234"/>
      <c r="HG40" s="234"/>
      <c r="HH40" s="234"/>
      <c r="HI40" s="234"/>
      <c r="HJ40" s="234"/>
      <c r="HK40" s="234"/>
      <c r="HL40" s="234"/>
      <c r="HM40" s="234"/>
      <c r="HN40" s="234"/>
      <c r="HO40" s="234"/>
      <c r="HP40" s="34"/>
      <c r="HQ40" s="34"/>
      <c r="HR40" s="34"/>
      <c r="HS40" s="34"/>
      <c r="HT40" s="34"/>
      <c r="HU40" s="34"/>
      <c r="HV40" s="34"/>
      <c r="HW40" s="34"/>
      <c r="HX40" s="34"/>
      <c r="HY40" s="34"/>
      <c r="HZ40" s="34"/>
      <c r="IA40" s="34"/>
      <c r="IB40" s="34"/>
      <c r="IC40" s="34"/>
    </row>
    <row r="41" spans="1:237">
      <c r="A41" s="15">
        <f t="shared" si="13"/>
        <v>0</v>
      </c>
      <c r="B41" s="15">
        <v>0</v>
      </c>
      <c r="C41" s="11">
        <f t="shared" si="14"/>
        <v>0</v>
      </c>
      <c r="D41" s="13" t="s">
        <v>178</v>
      </c>
      <c r="E41" s="13"/>
      <c r="F41" s="13"/>
      <c r="G41" s="14">
        <f t="shared" si="15"/>
        <v>0</v>
      </c>
      <c r="H41" s="14">
        <f t="shared" si="10"/>
        <v>0</v>
      </c>
      <c r="I41" s="27">
        <f t="shared" si="12"/>
        <v>0</v>
      </c>
      <c r="J41" s="15">
        <f t="shared" si="11"/>
        <v>0</v>
      </c>
      <c r="K41" s="22">
        <f>J41</f>
        <v>0</v>
      </c>
      <c r="L41" s="26" t="s">
        <v>88</v>
      </c>
      <c r="M41" s="26"/>
      <c r="N41" s="234"/>
      <c r="O41" s="234"/>
      <c r="P41" s="234"/>
      <c r="Q41" s="234"/>
      <c r="R41" s="234"/>
      <c r="S41" s="234"/>
      <c r="T41" s="234"/>
      <c r="U41" s="234"/>
      <c r="V41" s="234"/>
      <c r="W41" s="234"/>
      <c r="X41" s="234"/>
      <c r="Y41" s="234"/>
      <c r="Z41" s="234"/>
      <c r="AA41" s="234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4"/>
      <c r="AQ41" s="234"/>
      <c r="AR41" s="234"/>
      <c r="AS41" s="234"/>
      <c r="AT41" s="234"/>
      <c r="AU41" s="234"/>
      <c r="AV41" s="234"/>
      <c r="AW41" s="234"/>
      <c r="AX41" s="234"/>
      <c r="AY41" s="234"/>
      <c r="AZ41" s="234"/>
      <c r="BA41" s="234"/>
      <c r="BB41" s="234"/>
      <c r="BC41" s="234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4"/>
      <c r="BS41" s="234"/>
      <c r="BT41" s="234"/>
      <c r="BU41" s="234"/>
      <c r="BV41" s="234"/>
      <c r="BW41" s="234"/>
      <c r="BX41" s="234"/>
      <c r="BY41" s="234"/>
      <c r="BZ41" s="234"/>
      <c r="CA41" s="234"/>
      <c r="CB41" s="234"/>
      <c r="CC41" s="234"/>
      <c r="CD41" s="234"/>
      <c r="CE41" s="234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4"/>
      <c r="CU41" s="234"/>
      <c r="CV41" s="234"/>
      <c r="CW41" s="234"/>
      <c r="CX41" s="234"/>
      <c r="CY41" s="234"/>
      <c r="CZ41" s="234"/>
      <c r="DA41" s="234"/>
      <c r="DB41" s="234"/>
      <c r="DC41" s="234"/>
      <c r="DD41" s="234"/>
      <c r="DE41" s="234"/>
      <c r="DF41" s="234"/>
      <c r="DG41" s="234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4"/>
      <c r="DW41" s="234"/>
      <c r="DX41" s="234"/>
      <c r="DY41" s="234"/>
      <c r="DZ41" s="234"/>
      <c r="EA41" s="234"/>
      <c r="EB41" s="234"/>
      <c r="EC41" s="234"/>
      <c r="ED41" s="234"/>
      <c r="EE41" s="234"/>
      <c r="EF41" s="234"/>
      <c r="EG41" s="234"/>
      <c r="EH41" s="234"/>
      <c r="EI41" s="234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4"/>
      <c r="EY41" s="234"/>
      <c r="EZ41" s="234"/>
      <c r="FA41" s="234"/>
      <c r="FB41" s="234"/>
      <c r="FC41" s="234"/>
      <c r="FD41" s="234"/>
      <c r="FE41" s="234"/>
      <c r="FF41" s="234"/>
      <c r="FG41" s="234"/>
      <c r="FH41" s="234"/>
      <c r="FI41" s="234"/>
      <c r="FJ41" s="234"/>
      <c r="FK41" s="234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4"/>
      <c r="GA41" s="234"/>
      <c r="GB41" s="234"/>
      <c r="GC41" s="234"/>
      <c r="GD41" s="234"/>
      <c r="GE41" s="234"/>
      <c r="GF41" s="234"/>
      <c r="GG41" s="234"/>
      <c r="GH41" s="234"/>
      <c r="GI41" s="234"/>
      <c r="GJ41" s="234"/>
      <c r="GK41" s="234"/>
      <c r="GL41" s="234"/>
      <c r="GM41" s="234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4"/>
      <c r="HC41" s="234"/>
      <c r="HD41" s="234"/>
      <c r="HE41" s="234"/>
      <c r="HF41" s="234"/>
      <c r="HG41" s="234"/>
      <c r="HH41" s="234"/>
      <c r="HI41" s="234"/>
      <c r="HJ41" s="234"/>
      <c r="HK41" s="234"/>
      <c r="HL41" s="234"/>
      <c r="HM41" s="234"/>
      <c r="HN41" s="234"/>
      <c r="HO41" s="234"/>
      <c r="HP41" s="34"/>
      <c r="HQ41" s="34"/>
      <c r="HR41" s="34"/>
      <c r="HS41" s="34"/>
      <c r="HT41" s="34"/>
      <c r="HU41" s="34"/>
      <c r="HV41" s="34"/>
      <c r="HW41" s="34"/>
      <c r="HX41" s="34"/>
      <c r="HY41" s="34"/>
      <c r="HZ41" s="34"/>
      <c r="IA41" s="34"/>
      <c r="IB41" s="34"/>
      <c r="IC41" s="34"/>
    </row>
    <row r="42" spans="1:237">
      <c r="A42" s="15">
        <f t="shared" si="13"/>
        <v>0</v>
      </c>
      <c r="B42" s="15">
        <v>0</v>
      </c>
      <c r="C42" s="11">
        <f t="shared" si="14"/>
        <v>12</v>
      </c>
      <c r="D42" s="13" t="s">
        <v>178</v>
      </c>
      <c r="E42" s="13"/>
      <c r="F42" s="13"/>
      <c r="G42" s="14">
        <f t="shared" si="15"/>
        <v>0</v>
      </c>
      <c r="H42" s="14">
        <f>(G42*3)+12</f>
        <v>12</v>
      </c>
      <c r="I42" s="27">
        <f t="shared" si="12"/>
        <v>0</v>
      </c>
      <c r="J42" s="15">
        <f>H42-I42</f>
        <v>12</v>
      </c>
      <c r="K42" s="22">
        <f>J42</f>
        <v>12</v>
      </c>
      <c r="L42" s="215" t="s">
        <v>182</v>
      </c>
      <c r="M42" s="37"/>
      <c r="N42" s="234"/>
      <c r="O42" s="234"/>
      <c r="P42" s="234"/>
      <c r="Q42" s="234"/>
      <c r="R42" s="234"/>
      <c r="S42" s="234"/>
      <c r="T42" s="234"/>
      <c r="U42" s="234"/>
      <c r="V42" s="234"/>
      <c r="W42" s="234"/>
      <c r="X42" s="234"/>
      <c r="Y42" s="234"/>
      <c r="Z42" s="234"/>
      <c r="AA42" s="234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4"/>
      <c r="AQ42" s="234"/>
      <c r="AR42" s="234"/>
      <c r="AS42" s="234"/>
      <c r="AT42" s="234"/>
      <c r="AU42" s="234"/>
      <c r="AV42" s="234"/>
      <c r="AW42" s="234"/>
      <c r="AX42" s="234"/>
      <c r="AY42" s="234"/>
      <c r="AZ42" s="234"/>
      <c r="BA42" s="234"/>
      <c r="BB42" s="234"/>
      <c r="BC42" s="234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4"/>
      <c r="BS42" s="234"/>
      <c r="BT42" s="234"/>
      <c r="BU42" s="234"/>
      <c r="BV42" s="234"/>
      <c r="BW42" s="234"/>
      <c r="BX42" s="234"/>
      <c r="BY42" s="234"/>
      <c r="BZ42" s="234"/>
      <c r="CA42" s="234"/>
      <c r="CB42" s="234"/>
      <c r="CC42" s="234"/>
      <c r="CD42" s="234"/>
      <c r="CE42" s="234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4"/>
      <c r="CU42" s="234"/>
      <c r="CV42" s="234"/>
      <c r="CW42" s="234"/>
      <c r="CX42" s="234"/>
      <c r="CY42" s="234"/>
      <c r="CZ42" s="234"/>
      <c r="DA42" s="234"/>
      <c r="DB42" s="234"/>
      <c r="DC42" s="234"/>
      <c r="DD42" s="234"/>
      <c r="DE42" s="234"/>
      <c r="DF42" s="234"/>
      <c r="DG42" s="234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4"/>
      <c r="DW42" s="234"/>
      <c r="DX42" s="234"/>
      <c r="DY42" s="234"/>
      <c r="DZ42" s="234"/>
      <c r="EA42" s="234"/>
      <c r="EB42" s="234"/>
      <c r="EC42" s="234"/>
      <c r="ED42" s="234"/>
      <c r="EE42" s="234"/>
      <c r="EF42" s="234"/>
      <c r="EG42" s="234"/>
      <c r="EH42" s="234"/>
      <c r="EI42" s="234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4"/>
      <c r="EY42" s="234"/>
      <c r="EZ42" s="234"/>
      <c r="FA42" s="234"/>
      <c r="FB42" s="234"/>
      <c r="FC42" s="234"/>
      <c r="FD42" s="234"/>
      <c r="FE42" s="234"/>
      <c r="FF42" s="234"/>
      <c r="FG42" s="234"/>
      <c r="FH42" s="234"/>
      <c r="FI42" s="234"/>
      <c r="FJ42" s="234"/>
      <c r="FK42" s="234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4"/>
      <c r="GA42" s="234"/>
      <c r="GB42" s="234"/>
      <c r="GC42" s="234"/>
      <c r="GD42" s="234"/>
      <c r="GE42" s="234"/>
      <c r="GF42" s="234"/>
      <c r="GG42" s="234"/>
      <c r="GH42" s="234"/>
      <c r="GI42" s="234"/>
      <c r="GJ42" s="234"/>
      <c r="GK42" s="234"/>
      <c r="GL42" s="234"/>
      <c r="GM42" s="234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4"/>
      <c r="HC42" s="234"/>
      <c r="HD42" s="234"/>
      <c r="HE42" s="234"/>
      <c r="HF42" s="234"/>
      <c r="HG42" s="234"/>
      <c r="HH42" s="234"/>
      <c r="HI42" s="234"/>
      <c r="HJ42" s="234"/>
      <c r="HK42" s="234"/>
      <c r="HL42" s="234"/>
      <c r="HM42" s="234"/>
      <c r="HN42" s="234"/>
      <c r="HO42" s="234"/>
      <c r="HP42" s="34"/>
      <c r="HQ42" s="34"/>
      <c r="HR42" s="34"/>
      <c r="HS42" s="34"/>
      <c r="HT42" s="34"/>
      <c r="HU42" s="34"/>
      <c r="HV42" s="34"/>
      <c r="HW42" s="34"/>
      <c r="HX42" s="34"/>
      <c r="HY42" s="34"/>
      <c r="HZ42" s="34"/>
      <c r="IA42" s="34"/>
      <c r="IB42" s="34"/>
      <c r="IC42" s="34"/>
    </row>
    <row r="43" spans="1:237">
      <c r="A43" s="15">
        <f t="shared" si="13"/>
        <v>0</v>
      </c>
      <c r="B43" s="15">
        <v>0</v>
      </c>
      <c r="C43" s="11">
        <f t="shared" si="14"/>
        <v>10</v>
      </c>
      <c r="D43" s="13" t="s">
        <v>178</v>
      </c>
      <c r="E43" s="13"/>
      <c r="F43" s="13"/>
      <c r="G43" s="14">
        <f t="shared" si="15"/>
        <v>0</v>
      </c>
      <c r="H43" s="14">
        <f>(G43*3)+10</f>
        <v>10</v>
      </c>
      <c r="I43" s="27">
        <f t="shared" si="12"/>
        <v>0</v>
      </c>
      <c r="J43" s="15">
        <f t="shared" ref="J43:J57" si="16">H43-I43</f>
        <v>10</v>
      </c>
      <c r="K43" s="22"/>
      <c r="L43" s="236" t="s">
        <v>213</v>
      </c>
      <c r="M43" s="37"/>
      <c r="N43" s="234"/>
      <c r="O43" s="234"/>
      <c r="P43" s="234"/>
      <c r="Q43" s="234"/>
      <c r="R43" s="234"/>
      <c r="S43" s="234"/>
      <c r="T43" s="234"/>
      <c r="U43" s="234"/>
      <c r="V43" s="234"/>
      <c r="W43" s="234"/>
      <c r="X43" s="234"/>
      <c r="Y43" s="234"/>
      <c r="Z43" s="234"/>
      <c r="AA43" s="234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4"/>
      <c r="AQ43" s="234"/>
      <c r="AR43" s="234"/>
      <c r="AS43" s="234"/>
      <c r="AT43" s="234"/>
      <c r="AU43" s="234"/>
      <c r="AV43" s="234"/>
      <c r="AW43" s="234"/>
      <c r="AX43" s="234"/>
      <c r="AY43" s="234"/>
      <c r="AZ43" s="234"/>
      <c r="BA43" s="234"/>
      <c r="BB43" s="234"/>
      <c r="BC43" s="234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4"/>
      <c r="BS43" s="234"/>
      <c r="BT43" s="234"/>
      <c r="BU43" s="234"/>
      <c r="BV43" s="234"/>
      <c r="BW43" s="234"/>
      <c r="BX43" s="234"/>
      <c r="BY43" s="234"/>
      <c r="BZ43" s="234"/>
      <c r="CA43" s="234"/>
      <c r="CB43" s="234"/>
      <c r="CC43" s="234"/>
      <c r="CD43" s="234"/>
      <c r="CE43" s="234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4"/>
      <c r="CU43" s="234"/>
      <c r="CV43" s="234"/>
      <c r="CW43" s="234"/>
      <c r="CX43" s="234"/>
      <c r="CY43" s="234"/>
      <c r="CZ43" s="234"/>
      <c r="DA43" s="234"/>
      <c r="DB43" s="234"/>
      <c r="DC43" s="234"/>
      <c r="DD43" s="234"/>
      <c r="DE43" s="234"/>
      <c r="DF43" s="234"/>
      <c r="DG43" s="234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4"/>
      <c r="DW43" s="234"/>
      <c r="DX43" s="234"/>
      <c r="DY43" s="234"/>
      <c r="DZ43" s="234"/>
      <c r="EA43" s="234"/>
      <c r="EB43" s="234"/>
      <c r="EC43" s="234"/>
      <c r="ED43" s="234"/>
      <c r="EE43" s="234"/>
      <c r="EF43" s="234"/>
      <c r="EG43" s="234"/>
      <c r="EH43" s="234"/>
      <c r="EI43" s="234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4"/>
      <c r="EY43" s="234"/>
      <c r="EZ43" s="234"/>
      <c r="FA43" s="234"/>
      <c r="FB43" s="234"/>
      <c r="FC43" s="234"/>
      <c r="FD43" s="234"/>
      <c r="FE43" s="234"/>
      <c r="FF43" s="234"/>
      <c r="FG43" s="234"/>
      <c r="FH43" s="234"/>
      <c r="FI43" s="234"/>
      <c r="FJ43" s="234"/>
      <c r="FK43" s="234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4"/>
      <c r="GA43" s="234"/>
      <c r="GB43" s="234"/>
      <c r="GC43" s="234"/>
      <c r="GD43" s="234"/>
      <c r="GE43" s="234"/>
      <c r="GF43" s="234"/>
      <c r="GG43" s="234"/>
      <c r="GH43" s="234"/>
      <c r="GI43" s="234"/>
      <c r="GJ43" s="234"/>
      <c r="GK43" s="234"/>
      <c r="GL43" s="234"/>
      <c r="GM43" s="234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4"/>
      <c r="HC43" s="234"/>
      <c r="HD43" s="234"/>
      <c r="HE43" s="234"/>
      <c r="HF43" s="234"/>
      <c r="HG43" s="234"/>
      <c r="HH43" s="234"/>
      <c r="HI43" s="234"/>
      <c r="HJ43" s="234"/>
      <c r="HK43" s="234"/>
      <c r="HL43" s="234"/>
      <c r="HM43" s="234"/>
      <c r="HN43" s="234"/>
      <c r="HO43" s="234"/>
      <c r="HP43" s="34"/>
      <c r="HQ43" s="34"/>
      <c r="HR43" s="34"/>
      <c r="HS43" s="34"/>
      <c r="HT43" s="34"/>
      <c r="HU43" s="34"/>
      <c r="HV43" s="34"/>
      <c r="HW43" s="34"/>
      <c r="HX43" s="34"/>
      <c r="HY43" s="34"/>
      <c r="HZ43" s="34"/>
      <c r="IA43" s="34"/>
      <c r="IB43" s="34"/>
      <c r="IC43" s="34"/>
    </row>
    <row r="44" spans="1:237">
      <c r="A44" s="15">
        <f t="shared" si="13"/>
        <v>0</v>
      </c>
      <c r="B44" s="15">
        <v>0</v>
      </c>
      <c r="C44" s="11">
        <f t="shared" si="14"/>
        <v>12</v>
      </c>
      <c r="D44" s="13" t="s">
        <v>178</v>
      </c>
      <c r="E44" s="13"/>
      <c r="F44" s="13"/>
      <c r="G44" s="14">
        <f t="shared" si="15"/>
        <v>0</v>
      </c>
      <c r="H44" s="14">
        <f>(G44*3)+12</f>
        <v>12</v>
      </c>
      <c r="I44" s="27">
        <f t="shared" si="12"/>
        <v>0</v>
      </c>
      <c r="J44" s="15">
        <f t="shared" si="16"/>
        <v>12</v>
      </c>
      <c r="K44" s="22"/>
      <c r="L44" s="236" t="s">
        <v>209</v>
      </c>
      <c r="M44" s="37"/>
      <c r="N44" s="234"/>
      <c r="O44" s="234"/>
      <c r="P44" s="234"/>
      <c r="Q44" s="234"/>
      <c r="R44" s="234"/>
      <c r="S44" s="234"/>
      <c r="T44" s="234"/>
      <c r="U44" s="234"/>
      <c r="V44" s="234"/>
      <c r="W44" s="234"/>
      <c r="X44" s="234"/>
      <c r="Y44" s="234"/>
      <c r="Z44" s="234"/>
      <c r="AA44" s="234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4"/>
      <c r="AQ44" s="234"/>
      <c r="AR44" s="234"/>
      <c r="AS44" s="234"/>
      <c r="AT44" s="234"/>
      <c r="AU44" s="234"/>
      <c r="AV44" s="234"/>
      <c r="AW44" s="234"/>
      <c r="AX44" s="234"/>
      <c r="AY44" s="234"/>
      <c r="AZ44" s="234"/>
      <c r="BA44" s="234"/>
      <c r="BB44" s="234"/>
      <c r="BC44" s="234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4"/>
      <c r="BS44" s="234"/>
      <c r="BT44" s="234"/>
      <c r="BU44" s="234"/>
      <c r="BV44" s="234"/>
      <c r="BW44" s="234"/>
      <c r="BX44" s="234"/>
      <c r="BY44" s="234"/>
      <c r="BZ44" s="234"/>
      <c r="CA44" s="234"/>
      <c r="CB44" s="234"/>
      <c r="CC44" s="234"/>
      <c r="CD44" s="234"/>
      <c r="CE44" s="234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4"/>
      <c r="CU44" s="234"/>
      <c r="CV44" s="234"/>
      <c r="CW44" s="234"/>
      <c r="CX44" s="234"/>
      <c r="CY44" s="234"/>
      <c r="CZ44" s="234"/>
      <c r="DA44" s="234"/>
      <c r="DB44" s="234"/>
      <c r="DC44" s="234"/>
      <c r="DD44" s="234"/>
      <c r="DE44" s="234"/>
      <c r="DF44" s="234"/>
      <c r="DG44" s="234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4"/>
      <c r="DW44" s="234"/>
      <c r="DX44" s="234"/>
      <c r="DY44" s="234"/>
      <c r="DZ44" s="234"/>
      <c r="EA44" s="234"/>
      <c r="EB44" s="234"/>
      <c r="EC44" s="234"/>
      <c r="ED44" s="234"/>
      <c r="EE44" s="234"/>
      <c r="EF44" s="234"/>
      <c r="EG44" s="234"/>
      <c r="EH44" s="234"/>
      <c r="EI44" s="234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4"/>
      <c r="EY44" s="234"/>
      <c r="EZ44" s="234"/>
      <c r="FA44" s="234"/>
      <c r="FB44" s="234"/>
      <c r="FC44" s="234"/>
      <c r="FD44" s="234"/>
      <c r="FE44" s="234"/>
      <c r="FF44" s="234"/>
      <c r="FG44" s="234"/>
      <c r="FH44" s="234"/>
      <c r="FI44" s="234"/>
      <c r="FJ44" s="234"/>
      <c r="FK44" s="234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4"/>
      <c r="GA44" s="234"/>
      <c r="GB44" s="234"/>
      <c r="GC44" s="234"/>
      <c r="GD44" s="234"/>
      <c r="GE44" s="234"/>
      <c r="GF44" s="234"/>
      <c r="GG44" s="234"/>
      <c r="GH44" s="234"/>
      <c r="GI44" s="234"/>
      <c r="GJ44" s="234"/>
      <c r="GK44" s="234"/>
      <c r="GL44" s="234"/>
      <c r="GM44" s="234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4"/>
      <c r="HC44" s="234"/>
      <c r="HD44" s="234"/>
      <c r="HE44" s="234"/>
      <c r="HF44" s="234"/>
      <c r="HG44" s="234"/>
      <c r="HH44" s="234"/>
      <c r="HI44" s="234"/>
      <c r="HJ44" s="234"/>
      <c r="HK44" s="234"/>
      <c r="HL44" s="234"/>
      <c r="HM44" s="234"/>
      <c r="HN44" s="234"/>
      <c r="HO44" s="234"/>
      <c r="HP44" s="34"/>
      <c r="HQ44" s="34"/>
      <c r="HR44" s="34"/>
      <c r="HS44" s="34"/>
      <c r="HT44" s="34"/>
      <c r="HU44" s="34"/>
      <c r="HV44" s="34"/>
      <c r="HW44" s="34"/>
      <c r="HX44" s="34"/>
      <c r="HY44" s="34"/>
      <c r="HZ44" s="34"/>
      <c r="IA44" s="34"/>
      <c r="IB44" s="34"/>
      <c r="IC44" s="34"/>
    </row>
    <row r="45" spans="1:237">
      <c r="A45" s="15">
        <f t="shared" si="13"/>
        <v>0</v>
      </c>
      <c r="B45" s="15">
        <v>0</v>
      </c>
      <c r="C45" s="11">
        <f t="shared" si="14"/>
        <v>8</v>
      </c>
      <c r="D45" s="13" t="s">
        <v>178</v>
      </c>
      <c r="E45" s="13"/>
      <c r="F45" s="13"/>
      <c r="G45" s="14">
        <f t="shared" si="15"/>
        <v>0</v>
      </c>
      <c r="H45" s="14">
        <f>(G45*3)+8</f>
        <v>8</v>
      </c>
      <c r="I45" s="27">
        <f t="shared" si="12"/>
        <v>0</v>
      </c>
      <c r="J45" s="15">
        <f t="shared" si="16"/>
        <v>8</v>
      </c>
      <c r="K45" s="22">
        <f t="shared" ref="K45:K47" si="17">J45</f>
        <v>8</v>
      </c>
      <c r="L45" s="215" t="s">
        <v>186</v>
      </c>
      <c r="M45" s="37"/>
      <c r="N45" s="234"/>
      <c r="O45" s="234"/>
      <c r="P45" s="234"/>
      <c r="Q45" s="234"/>
      <c r="R45" s="234"/>
      <c r="S45" s="234"/>
      <c r="T45" s="234"/>
      <c r="U45" s="234"/>
      <c r="V45" s="234"/>
      <c r="W45" s="234"/>
      <c r="X45" s="234"/>
      <c r="Y45" s="234"/>
      <c r="Z45" s="234"/>
      <c r="AA45" s="234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4"/>
      <c r="AQ45" s="234"/>
      <c r="AR45" s="234"/>
      <c r="AS45" s="234"/>
      <c r="AT45" s="234"/>
      <c r="AU45" s="234"/>
      <c r="AV45" s="234"/>
      <c r="AW45" s="234"/>
      <c r="AX45" s="234"/>
      <c r="AY45" s="234"/>
      <c r="AZ45" s="234"/>
      <c r="BA45" s="234"/>
      <c r="BB45" s="234"/>
      <c r="BC45" s="234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4"/>
      <c r="BS45" s="234"/>
      <c r="BT45" s="234"/>
      <c r="BU45" s="234"/>
      <c r="BV45" s="234"/>
      <c r="BW45" s="234"/>
      <c r="BX45" s="234"/>
      <c r="BY45" s="234"/>
      <c r="BZ45" s="234"/>
      <c r="CA45" s="234"/>
      <c r="CB45" s="234"/>
      <c r="CC45" s="234"/>
      <c r="CD45" s="234"/>
      <c r="CE45" s="234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4"/>
      <c r="CU45" s="234"/>
      <c r="CV45" s="234"/>
      <c r="CW45" s="234"/>
      <c r="CX45" s="234"/>
      <c r="CY45" s="234"/>
      <c r="CZ45" s="234"/>
      <c r="DA45" s="234"/>
      <c r="DB45" s="234"/>
      <c r="DC45" s="234"/>
      <c r="DD45" s="234"/>
      <c r="DE45" s="234"/>
      <c r="DF45" s="234"/>
      <c r="DG45" s="234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4"/>
      <c r="DW45" s="234"/>
      <c r="DX45" s="234"/>
      <c r="DY45" s="234"/>
      <c r="DZ45" s="234"/>
      <c r="EA45" s="234"/>
      <c r="EB45" s="234"/>
      <c r="EC45" s="234"/>
      <c r="ED45" s="234"/>
      <c r="EE45" s="234"/>
      <c r="EF45" s="234"/>
      <c r="EG45" s="234"/>
      <c r="EH45" s="234"/>
      <c r="EI45" s="234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4"/>
      <c r="EY45" s="234"/>
      <c r="EZ45" s="234"/>
      <c r="FA45" s="234"/>
      <c r="FB45" s="234"/>
      <c r="FC45" s="234"/>
      <c r="FD45" s="234"/>
      <c r="FE45" s="234"/>
      <c r="FF45" s="234"/>
      <c r="FG45" s="234"/>
      <c r="FH45" s="234"/>
      <c r="FI45" s="234"/>
      <c r="FJ45" s="234"/>
      <c r="FK45" s="234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4"/>
      <c r="GA45" s="234"/>
      <c r="GB45" s="234"/>
      <c r="GC45" s="234"/>
      <c r="GD45" s="234"/>
      <c r="GE45" s="234"/>
      <c r="GF45" s="234"/>
      <c r="GG45" s="234"/>
      <c r="GH45" s="234"/>
      <c r="GI45" s="234"/>
      <c r="GJ45" s="234"/>
      <c r="GK45" s="234"/>
      <c r="GL45" s="234"/>
      <c r="GM45" s="234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4"/>
      <c r="HC45" s="234"/>
      <c r="HD45" s="234"/>
      <c r="HE45" s="234"/>
      <c r="HF45" s="234"/>
      <c r="HG45" s="234"/>
      <c r="HH45" s="234"/>
      <c r="HI45" s="234"/>
      <c r="HJ45" s="234"/>
      <c r="HK45" s="234"/>
      <c r="HL45" s="234"/>
      <c r="HM45" s="234"/>
      <c r="HN45" s="234"/>
      <c r="HO45" s="234"/>
      <c r="HP45" s="34"/>
      <c r="HQ45" s="34"/>
      <c r="HR45" s="34"/>
      <c r="HS45" s="34"/>
      <c r="HT45" s="34"/>
      <c r="HU45" s="34"/>
      <c r="HV45" s="34"/>
      <c r="HW45" s="34"/>
      <c r="HX45" s="34"/>
      <c r="HY45" s="34"/>
      <c r="HZ45" s="34"/>
      <c r="IA45" s="34"/>
      <c r="IB45" s="34"/>
      <c r="IC45" s="34"/>
    </row>
    <row r="46" spans="1:237">
      <c r="A46" s="15">
        <f t="shared" si="13"/>
        <v>0</v>
      </c>
      <c r="B46" s="15">
        <v>0</v>
      </c>
      <c r="C46" s="11">
        <f t="shared" si="14"/>
        <v>8</v>
      </c>
      <c r="D46" s="13" t="s">
        <v>178</v>
      </c>
      <c r="E46" s="13"/>
      <c r="F46" s="13"/>
      <c r="G46" s="14">
        <f t="shared" si="15"/>
        <v>0</v>
      </c>
      <c r="H46" s="14">
        <f>(G46*3)+8</f>
        <v>8</v>
      </c>
      <c r="I46" s="27">
        <f t="shared" si="12"/>
        <v>0</v>
      </c>
      <c r="J46" s="15">
        <f t="shared" si="16"/>
        <v>8</v>
      </c>
      <c r="K46" s="22">
        <f t="shared" si="17"/>
        <v>8</v>
      </c>
      <c r="L46" s="236" t="s">
        <v>211</v>
      </c>
      <c r="M46" s="37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4"/>
      <c r="AQ46" s="234"/>
      <c r="AR46" s="234"/>
      <c r="AS46" s="234"/>
      <c r="AT46" s="234"/>
      <c r="AU46" s="234"/>
      <c r="AV46" s="234"/>
      <c r="AW46" s="234"/>
      <c r="AX46" s="234"/>
      <c r="AY46" s="234"/>
      <c r="AZ46" s="234"/>
      <c r="BA46" s="234"/>
      <c r="BB46" s="234"/>
      <c r="BC46" s="234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4"/>
      <c r="BS46" s="234"/>
      <c r="BT46" s="234"/>
      <c r="BU46" s="234"/>
      <c r="BV46" s="234"/>
      <c r="BW46" s="234"/>
      <c r="BX46" s="234"/>
      <c r="BY46" s="234"/>
      <c r="BZ46" s="234"/>
      <c r="CA46" s="234"/>
      <c r="CB46" s="234"/>
      <c r="CC46" s="234"/>
      <c r="CD46" s="234"/>
      <c r="CE46" s="234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4"/>
      <c r="CU46" s="234"/>
      <c r="CV46" s="234"/>
      <c r="CW46" s="234"/>
      <c r="CX46" s="234"/>
      <c r="CY46" s="234"/>
      <c r="CZ46" s="234"/>
      <c r="DA46" s="234"/>
      <c r="DB46" s="234"/>
      <c r="DC46" s="234"/>
      <c r="DD46" s="234"/>
      <c r="DE46" s="234"/>
      <c r="DF46" s="234"/>
      <c r="DG46" s="234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4"/>
      <c r="DW46" s="234"/>
      <c r="DX46" s="234"/>
      <c r="DY46" s="234"/>
      <c r="DZ46" s="234"/>
      <c r="EA46" s="234"/>
      <c r="EB46" s="234"/>
      <c r="EC46" s="234"/>
      <c r="ED46" s="234"/>
      <c r="EE46" s="234"/>
      <c r="EF46" s="234"/>
      <c r="EG46" s="234"/>
      <c r="EH46" s="234"/>
      <c r="EI46" s="234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4"/>
      <c r="EY46" s="234"/>
      <c r="EZ46" s="234"/>
      <c r="FA46" s="234"/>
      <c r="FB46" s="234"/>
      <c r="FC46" s="234"/>
      <c r="FD46" s="234"/>
      <c r="FE46" s="234"/>
      <c r="FF46" s="234"/>
      <c r="FG46" s="234"/>
      <c r="FH46" s="234"/>
      <c r="FI46" s="234"/>
      <c r="FJ46" s="234"/>
      <c r="FK46" s="234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4"/>
      <c r="GA46" s="234"/>
      <c r="GB46" s="234"/>
      <c r="GC46" s="234"/>
      <c r="GD46" s="234"/>
      <c r="GE46" s="234"/>
      <c r="GF46" s="234"/>
      <c r="GG46" s="234"/>
      <c r="GH46" s="234"/>
      <c r="GI46" s="234"/>
      <c r="GJ46" s="234"/>
      <c r="GK46" s="234"/>
      <c r="GL46" s="234"/>
      <c r="GM46" s="234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4"/>
      <c r="HC46" s="234"/>
      <c r="HD46" s="234"/>
      <c r="HE46" s="234"/>
      <c r="HF46" s="234"/>
      <c r="HG46" s="234"/>
      <c r="HH46" s="234"/>
      <c r="HI46" s="234"/>
      <c r="HJ46" s="234"/>
      <c r="HK46" s="234"/>
      <c r="HL46" s="234"/>
      <c r="HM46" s="234"/>
      <c r="HN46" s="234"/>
      <c r="HO46" s="234"/>
      <c r="HP46" s="34"/>
      <c r="HQ46" s="34"/>
      <c r="HR46" s="34"/>
      <c r="HS46" s="34"/>
      <c r="HT46" s="34"/>
      <c r="HU46" s="34"/>
      <c r="HV46" s="34"/>
      <c r="HW46" s="34"/>
      <c r="HX46" s="45"/>
      <c r="HY46" s="45"/>
      <c r="HZ46" s="45"/>
      <c r="IA46" s="45"/>
      <c r="IB46" s="45"/>
      <c r="IC46" s="45"/>
    </row>
    <row r="47" spans="1:237">
      <c r="A47" s="15">
        <f t="shared" si="13"/>
        <v>0</v>
      </c>
      <c r="B47" s="15">
        <v>0</v>
      </c>
      <c r="C47" s="11">
        <f t="shared" si="14"/>
        <v>8</v>
      </c>
      <c r="D47" s="13" t="s">
        <v>178</v>
      </c>
      <c r="E47" s="13"/>
      <c r="F47" s="13"/>
      <c r="G47" s="14">
        <f t="shared" si="15"/>
        <v>0</v>
      </c>
      <c r="H47" s="14">
        <f>(G47*3)+8</f>
        <v>8</v>
      </c>
      <c r="I47" s="27">
        <f t="shared" si="12"/>
        <v>0</v>
      </c>
      <c r="J47" s="15">
        <f t="shared" si="16"/>
        <v>8</v>
      </c>
      <c r="K47" s="22">
        <f t="shared" si="17"/>
        <v>8</v>
      </c>
      <c r="L47" s="215" t="s">
        <v>188</v>
      </c>
      <c r="M47" s="37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4"/>
      <c r="AQ47" s="234"/>
      <c r="AR47" s="234"/>
      <c r="AS47" s="234"/>
      <c r="AT47" s="234"/>
      <c r="AU47" s="234"/>
      <c r="AV47" s="234"/>
      <c r="AW47" s="234"/>
      <c r="AX47" s="234"/>
      <c r="AY47" s="234"/>
      <c r="AZ47" s="234"/>
      <c r="BA47" s="234"/>
      <c r="BB47" s="234"/>
      <c r="BC47" s="234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4"/>
      <c r="BS47" s="234"/>
      <c r="BT47" s="234"/>
      <c r="BU47" s="234"/>
      <c r="BV47" s="234"/>
      <c r="BW47" s="234"/>
      <c r="BX47" s="234"/>
      <c r="BY47" s="234"/>
      <c r="BZ47" s="234"/>
      <c r="CA47" s="234"/>
      <c r="CB47" s="234"/>
      <c r="CC47" s="234"/>
      <c r="CD47" s="234"/>
      <c r="CE47" s="234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4"/>
      <c r="CU47" s="234"/>
      <c r="CV47" s="234"/>
      <c r="CW47" s="234"/>
      <c r="CX47" s="234"/>
      <c r="CY47" s="234"/>
      <c r="CZ47" s="234"/>
      <c r="DA47" s="234"/>
      <c r="DB47" s="234"/>
      <c r="DC47" s="234"/>
      <c r="DD47" s="234"/>
      <c r="DE47" s="234"/>
      <c r="DF47" s="234"/>
      <c r="DG47" s="234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4"/>
      <c r="DW47" s="234"/>
      <c r="DX47" s="234"/>
      <c r="DY47" s="234"/>
      <c r="DZ47" s="234"/>
      <c r="EA47" s="234"/>
      <c r="EB47" s="234"/>
      <c r="EC47" s="234"/>
      <c r="ED47" s="234"/>
      <c r="EE47" s="234"/>
      <c r="EF47" s="234"/>
      <c r="EG47" s="234"/>
      <c r="EH47" s="234"/>
      <c r="EI47" s="234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4"/>
      <c r="EY47" s="234"/>
      <c r="EZ47" s="234"/>
      <c r="FA47" s="234"/>
      <c r="FB47" s="234"/>
      <c r="FC47" s="234"/>
      <c r="FD47" s="234"/>
      <c r="FE47" s="234"/>
      <c r="FF47" s="234"/>
      <c r="FG47" s="234"/>
      <c r="FH47" s="234"/>
      <c r="FI47" s="234"/>
      <c r="FJ47" s="234"/>
      <c r="FK47" s="234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4"/>
      <c r="GA47" s="234"/>
      <c r="GB47" s="234"/>
      <c r="GC47" s="234"/>
      <c r="GD47" s="234"/>
      <c r="GE47" s="234"/>
      <c r="GF47" s="234"/>
      <c r="GG47" s="234"/>
      <c r="GH47" s="234"/>
      <c r="GI47" s="234"/>
      <c r="GJ47" s="234"/>
      <c r="GK47" s="234"/>
      <c r="GL47" s="234"/>
      <c r="GM47" s="234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4"/>
      <c r="HC47" s="234"/>
      <c r="HD47" s="234"/>
      <c r="HE47" s="234"/>
      <c r="HF47" s="234"/>
      <c r="HG47" s="234"/>
      <c r="HH47" s="234"/>
      <c r="HI47" s="234"/>
      <c r="HJ47" s="234"/>
      <c r="HK47" s="234"/>
      <c r="HL47" s="234"/>
      <c r="HM47" s="234"/>
      <c r="HN47" s="234"/>
      <c r="HO47" s="234"/>
      <c r="HP47" s="34"/>
      <c r="HQ47" s="34"/>
      <c r="HR47" s="34"/>
      <c r="HS47" s="34"/>
      <c r="HT47" s="34"/>
      <c r="HU47" s="34"/>
      <c r="HV47" s="34"/>
      <c r="HW47" s="34"/>
      <c r="HX47" s="34"/>
      <c r="HY47" s="34"/>
      <c r="HZ47" s="34"/>
      <c r="IA47" s="34"/>
      <c r="IB47" s="34"/>
      <c r="IC47" s="34"/>
    </row>
    <row r="48" spans="1:237">
      <c r="A48" s="15"/>
      <c r="B48" s="15"/>
      <c r="C48" s="11"/>
      <c r="D48" s="13"/>
      <c r="E48" s="13"/>
      <c r="F48" s="13"/>
      <c r="G48" s="14">
        <f t="shared" ref="G48:G53" si="18">E48-F48</f>
        <v>0</v>
      </c>
      <c r="H48" s="14">
        <f>(G48*3)+8</f>
        <v>8</v>
      </c>
      <c r="I48" s="27">
        <f t="shared" ref="I48:I53" si="19">(N48*2+P48*2+R48*3+T48*2+V48*2+X48*3+Z48*2)+(AB48*2+AD48*2+AF48*3+AH48*2+AJ48*2+AL48*3+AN48*2)+(AP48*2+AR48*2+AT48*3+AV48*2+AX48*2+AZ48*3+BB48*2)+(BD48*2+BF48*2+BH48*3+BJ48*2+BL48*2+BN48*3+BP48*2)+(BR48*2+BT48*2+BV48*3+BX48*2+BZ48*2+CB48*3+CD48*2)+(CF48*2+CH48*2+CJ48*3+CL48*2+CN48*2+CP48*3+CR48*2)+(CT48*2+CV48*2+CX48*3+CZ48*2+DB48*2+DD48*3+DF48*2)+(DH48*2+DJ48*2+DL48*3+DN48*2+DP48*2+DR48*3+DT48*2)+(DV48*2+DX48*2+DZ48*3+EB48*2+ED48*2+EF48*3+EH48*2)+(EJ48*2+EL48*2+EN48*3+EP48*2+ER48*2+ET48*3+EV48*2)+(EX48*2+EZ48*2+FB48*3+FD48*2+FF48*2+FH48*3+FJ48*2)+(FL48*2+FN48*2+FP48*3+FR48*2+FT48*2+FV48*3+FX48*2)+(FZ48*2+GB48*2+GD48*3+GF48*2+GH48*2+GJ48*3+GL48*2)+(GN48*2+GP48*2+GR48*3+GT48*2+GV48*2+GX48*3+GZ48*2)+(HB48*2+HD48*2+HF48*3+HH48*2+HJ48*2+HL48*3+HN48*2)+(HP48*2+HR48*2+HT48*3+HV48*2+HX48*2+HZ48*3+IB48*2)</f>
        <v>0</v>
      </c>
      <c r="J48" s="15">
        <f t="shared" si="16"/>
        <v>8</v>
      </c>
      <c r="K48" s="22"/>
      <c r="L48" s="236" t="s">
        <v>210</v>
      </c>
      <c r="M48" s="37"/>
      <c r="N48" s="234"/>
      <c r="O48" s="234"/>
      <c r="P48" s="234"/>
      <c r="Q48" s="234"/>
      <c r="R48" s="234"/>
      <c r="S48" s="234"/>
      <c r="T48" s="234"/>
      <c r="U48" s="234"/>
      <c r="V48" s="234"/>
      <c r="W48" s="234"/>
      <c r="X48" s="234"/>
      <c r="Y48" s="234"/>
      <c r="Z48" s="234"/>
      <c r="AA48" s="234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4"/>
      <c r="AQ48" s="234"/>
      <c r="AR48" s="234"/>
      <c r="AS48" s="234"/>
      <c r="AT48" s="234"/>
      <c r="AU48" s="234"/>
      <c r="AV48" s="234"/>
      <c r="AW48" s="234"/>
      <c r="AX48" s="234"/>
      <c r="AY48" s="234"/>
      <c r="AZ48" s="234"/>
      <c r="BA48" s="234"/>
      <c r="BB48" s="234"/>
      <c r="BC48" s="234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4"/>
      <c r="BS48" s="234"/>
      <c r="BT48" s="234"/>
      <c r="BU48" s="234"/>
      <c r="BV48" s="234"/>
      <c r="BW48" s="234"/>
      <c r="BX48" s="234"/>
      <c r="BY48" s="234"/>
      <c r="BZ48" s="234"/>
      <c r="CA48" s="234"/>
      <c r="CB48" s="234"/>
      <c r="CC48" s="234"/>
      <c r="CD48" s="234"/>
      <c r="CE48" s="234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4"/>
      <c r="CU48" s="234"/>
      <c r="CV48" s="234"/>
      <c r="CW48" s="234"/>
      <c r="CX48" s="234"/>
      <c r="CY48" s="234"/>
      <c r="CZ48" s="234"/>
      <c r="DA48" s="234"/>
      <c r="DB48" s="234"/>
      <c r="DC48" s="234"/>
      <c r="DD48" s="234"/>
      <c r="DE48" s="234"/>
      <c r="DF48" s="234"/>
      <c r="DG48" s="234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4"/>
      <c r="DW48" s="234"/>
      <c r="DX48" s="234"/>
      <c r="DY48" s="234"/>
      <c r="DZ48" s="234"/>
      <c r="EA48" s="234"/>
      <c r="EB48" s="234"/>
      <c r="EC48" s="234"/>
      <c r="ED48" s="234"/>
      <c r="EE48" s="234"/>
      <c r="EF48" s="234"/>
      <c r="EG48" s="234"/>
      <c r="EH48" s="234"/>
      <c r="EI48" s="234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4"/>
      <c r="EY48" s="234"/>
      <c r="EZ48" s="234"/>
      <c r="FA48" s="234"/>
      <c r="FB48" s="234"/>
      <c r="FC48" s="234"/>
      <c r="FD48" s="234"/>
      <c r="FE48" s="234"/>
      <c r="FF48" s="234"/>
      <c r="FG48" s="234"/>
      <c r="FH48" s="234"/>
      <c r="FI48" s="234"/>
      <c r="FJ48" s="234"/>
      <c r="FK48" s="234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4"/>
      <c r="GA48" s="234"/>
      <c r="GB48" s="234"/>
      <c r="GC48" s="234"/>
      <c r="GD48" s="234"/>
      <c r="GE48" s="234"/>
      <c r="GF48" s="234"/>
      <c r="GG48" s="234"/>
      <c r="GH48" s="234"/>
      <c r="GI48" s="234"/>
      <c r="GJ48" s="234"/>
      <c r="GK48" s="234"/>
      <c r="GL48" s="234"/>
      <c r="GM48" s="234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4"/>
      <c r="HC48" s="234"/>
      <c r="HD48" s="234"/>
      <c r="HE48" s="234"/>
      <c r="HF48" s="234"/>
      <c r="HG48" s="234"/>
      <c r="HH48" s="234"/>
      <c r="HI48" s="234"/>
      <c r="HJ48" s="234"/>
      <c r="HK48" s="234"/>
      <c r="HL48" s="234"/>
      <c r="HM48" s="234"/>
      <c r="HN48" s="234"/>
      <c r="HO48" s="234"/>
      <c r="HP48" s="34"/>
      <c r="HQ48" s="34"/>
      <c r="HR48" s="34"/>
      <c r="HS48" s="34"/>
      <c r="HT48" s="34"/>
      <c r="HU48" s="34"/>
      <c r="HV48" s="34"/>
      <c r="HW48" s="34"/>
      <c r="HX48" s="34"/>
      <c r="HY48" s="34"/>
      <c r="HZ48" s="34"/>
      <c r="IA48" s="34"/>
      <c r="IB48" s="34"/>
      <c r="IC48" s="34"/>
    </row>
    <row r="49" spans="1:237">
      <c r="A49" s="15"/>
      <c r="B49" s="15"/>
      <c r="C49" s="11"/>
      <c r="D49" s="13"/>
      <c r="E49" s="13"/>
      <c r="F49" s="13"/>
      <c r="G49" s="14">
        <f t="shared" si="18"/>
        <v>0</v>
      </c>
      <c r="H49" s="14">
        <f t="shared" ref="H49:H51" si="20">(G49*3)+10</f>
        <v>10</v>
      </c>
      <c r="I49" s="27">
        <f t="shared" si="19"/>
        <v>0</v>
      </c>
      <c r="J49" s="15">
        <f t="shared" si="16"/>
        <v>10</v>
      </c>
      <c r="K49" s="22"/>
      <c r="L49" s="236" t="s">
        <v>208</v>
      </c>
      <c r="M49" s="37"/>
      <c r="N49" s="234"/>
      <c r="O49" s="234"/>
      <c r="P49" s="234"/>
      <c r="Q49" s="234"/>
      <c r="R49" s="234"/>
      <c r="S49" s="234"/>
      <c r="T49" s="234"/>
      <c r="U49" s="234"/>
      <c r="V49" s="234"/>
      <c r="W49" s="234"/>
      <c r="X49" s="234"/>
      <c r="Y49" s="234"/>
      <c r="Z49" s="234"/>
      <c r="AA49" s="234"/>
      <c r="AB49" s="235"/>
      <c r="AC49" s="235"/>
      <c r="AD49" s="235"/>
      <c r="AE49" s="235"/>
      <c r="AF49" s="235"/>
      <c r="AG49" s="235"/>
      <c r="AH49" s="235"/>
      <c r="AI49" s="235"/>
      <c r="AJ49" s="235"/>
      <c r="AK49" s="235"/>
      <c r="AL49" s="235"/>
      <c r="AM49" s="235"/>
      <c r="AN49" s="235"/>
      <c r="AO49" s="235"/>
      <c r="AP49" s="234"/>
      <c r="AQ49" s="234"/>
      <c r="AR49" s="234"/>
      <c r="AS49" s="234"/>
      <c r="AT49" s="234"/>
      <c r="AU49" s="234"/>
      <c r="AV49" s="234"/>
      <c r="AW49" s="234"/>
      <c r="AX49" s="234"/>
      <c r="AY49" s="234"/>
      <c r="AZ49" s="234"/>
      <c r="BA49" s="234"/>
      <c r="BB49" s="234"/>
      <c r="BC49" s="234"/>
      <c r="BD49" s="235"/>
      <c r="BE49" s="235"/>
      <c r="BF49" s="235"/>
      <c r="BG49" s="235"/>
      <c r="BH49" s="235"/>
      <c r="BI49" s="235"/>
      <c r="BJ49" s="235"/>
      <c r="BK49" s="235"/>
      <c r="BL49" s="235"/>
      <c r="BM49" s="235"/>
      <c r="BN49" s="235"/>
      <c r="BO49" s="235"/>
      <c r="BP49" s="235"/>
      <c r="BQ49" s="235"/>
      <c r="BR49" s="234"/>
      <c r="BS49" s="234"/>
      <c r="BT49" s="234"/>
      <c r="BU49" s="234"/>
      <c r="BV49" s="234"/>
      <c r="BW49" s="234"/>
      <c r="BX49" s="234"/>
      <c r="BY49" s="234"/>
      <c r="BZ49" s="234"/>
      <c r="CA49" s="234"/>
      <c r="CB49" s="234"/>
      <c r="CC49" s="234"/>
      <c r="CD49" s="234"/>
      <c r="CE49" s="234"/>
      <c r="CF49" s="235"/>
      <c r="CG49" s="235"/>
      <c r="CH49" s="235"/>
      <c r="CI49" s="235"/>
      <c r="CJ49" s="235"/>
      <c r="CK49" s="235"/>
      <c r="CL49" s="235"/>
      <c r="CM49" s="235"/>
      <c r="CN49" s="235"/>
      <c r="CO49" s="235"/>
      <c r="CP49" s="235"/>
      <c r="CQ49" s="235"/>
      <c r="CR49" s="235"/>
      <c r="CS49" s="235"/>
      <c r="CT49" s="234"/>
      <c r="CU49" s="234"/>
      <c r="CV49" s="234"/>
      <c r="CW49" s="234"/>
      <c r="CX49" s="234"/>
      <c r="CY49" s="234"/>
      <c r="CZ49" s="234"/>
      <c r="DA49" s="234"/>
      <c r="DB49" s="234"/>
      <c r="DC49" s="234"/>
      <c r="DD49" s="234"/>
      <c r="DE49" s="234"/>
      <c r="DF49" s="234"/>
      <c r="DG49" s="234"/>
      <c r="DH49" s="235"/>
      <c r="DI49" s="235"/>
      <c r="DJ49" s="235"/>
      <c r="DK49" s="235"/>
      <c r="DL49" s="235"/>
      <c r="DM49" s="235"/>
      <c r="DN49" s="235"/>
      <c r="DO49" s="235"/>
      <c r="DP49" s="235"/>
      <c r="DQ49" s="235"/>
      <c r="DR49" s="235"/>
      <c r="DS49" s="235"/>
      <c r="DT49" s="235"/>
      <c r="DU49" s="235"/>
      <c r="DV49" s="234"/>
      <c r="DW49" s="234"/>
      <c r="DX49" s="234"/>
      <c r="DY49" s="234"/>
      <c r="DZ49" s="234"/>
      <c r="EA49" s="234"/>
      <c r="EB49" s="234"/>
      <c r="EC49" s="234"/>
      <c r="ED49" s="234"/>
      <c r="EE49" s="234"/>
      <c r="EF49" s="234"/>
      <c r="EG49" s="234"/>
      <c r="EH49" s="234"/>
      <c r="EI49" s="234"/>
      <c r="EJ49" s="235"/>
      <c r="EK49" s="235"/>
      <c r="EL49" s="235"/>
      <c r="EM49" s="235"/>
      <c r="EN49" s="235"/>
      <c r="EO49" s="235"/>
      <c r="EP49" s="235"/>
      <c r="EQ49" s="235"/>
      <c r="ER49" s="235"/>
      <c r="ES49" s="235"/>
      <c r="ET49" s="235"/>
      <c r="EU49" s="235"/>
      <c r="EV49" s="235"/>
      <c r="EW49" s="235"/>
      <c r="EX49" s="234"/>
      <c r="EY49" s="234"/>
      <c r="EZ49" s="234"/>
      <c r="FA49" s="234"/>
      <c r="FB49" s="234"/>
      <c r="FC49" s="234"/>
      <c r="FD49" s="234"/>
      <c r="FE49" s="234"/>
      <c r="FF49" s="234"/>
      <c r="FG49" s="234"/>
      <c r="FH49" s="234"/>
      <c r="FI49" s="234"/>
      <c r="FJ49" s="234"/>
      <c r="FK49" s="234"/>
      <c r="FL49" s="235"/>
      <c r="FM49" s="235"/>
      <c r="FN49" s="235"/>
      <c r="FO49" s="235"/>
      <c r="FP49" s="235"/>
      <c r="FQ49" s="235"/>
      <c r="FR49" s="235"/>
      <c r="FS49" s="235"/>
      <c r="FT49" s="235"/>
      <c r="FU49" s="235"/>
      <c r="FV49" s="235"/>
      <c r="FW49" s="235"/>
      <c r="FX49" s="235"/>
      <c r="FY49" s="235"/>
      <c r="FZ49" s="234"/>
      <c r="GA49" s="234"/>
      <c r="GB49" s="234"/>
      <c r="GC49" s="234"/>
      <c r="GD49" s="234"/>
      <c r="GE49" s="234"/>
      <c r="GF49" s="234"/>
      <c r="GG49" s="234"/>
      <c r="GH49" s="234"/>
      <c r="GI49" s="234"/>
      <c r="GJ49" s="234"/>
      <c r="GK49" s="234"/>
      <c r="GL49" s="234"/>
      <c r="GM49" s="234"/>
      <c r="GN49" s="235"/>
      <c r="GO49" s="235"/>
      <c r="GP49" s="235"/>
      <c r="GQ49" s="235"/>
      <c r="GR49" s="235"/>
      <c r="GS49" s="235"/>
      <c r="GT49" s="235"/>
      <c r="GU49" s="235"/>
      <c r="GV49" s="235"/>
      <c r="GW49" s="235"/>
      <c r="GX49" s="235"/>
      <c r="GY49" s="235"/>
      <c r="GZ49" s="235"/>
      <c r="HA49" s="235"/>
      <c r="HB49" s="234"/>
      <c r="HC49" s="234"/>
      <c r="HD49" s="234"/>
      <c r="HE49" s="234"/>
      <c r="HF49" s="234"/>
      <c r="HG49" s="234"/>
      <c r="HH49" s="234"/>
      <c r="HI49" s="234"/>
      <c r="HJ49" s="234"/>
      <c r="HK49" s="234"/>
      <c r="HL49" s="234"/>
      <c r="HM49" s="234"/>
      <c r="HN49" s="234"/>
      <c r="HO49" s="234"/>
      <c r="HP49" s="34"/>
      <c r="HQ49" s="34"/>
      <c r="HR49" s="34"/>
      <c r="HS49" s="34"/>
      <c r="HT49" s="34"/>
      <c r="HU49" s="34"/>
      <c r="HV49" s="34"/>
      <c r="HW49" s="34"/>
      <c r="HX49" s="34"/>
      <c r="HY49" s="34"/>
      <c r="HZ49" s="34"/>
      <c r="IA49" s="34"/>
      <c r="IB49" s="34"/>
      <c r="IC49" s="34"/>
    </row>
    <row r="50" spans="1:237">
      <c r="A50" s="15"/>
      <c r="B50" s="15"/>
      <c r="C50" s="11"/>
      <c r="D50" s="13"/>
      <c r="E50" s="13"/>
      <c r="F50" s="13"/>
      <c r="G50" s="14">
        <f t="shared" si="18"/>
        <v>0</v>
      </c>
      <c r="H50" s="14">
        <f t="shared" si="20"/>
        <v>10</v>
      </c>
      <c r="I50" s="27">
        <f t="shared" si="19"/>
        <v>0</v>
      </c>
      <c r="J50" s="15">
        <f t="shared" si="16"/>
        <v>10</v>
      </c>
      <c r="K50" s="22"/>
      <c r="L50" s="215" t="s">
        <v>181</v>
      </c>
      <c r="M50" s="37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35"/>
      <c r="AC50" s="235"/>
      <c r="AD50" s="235"/>
      <c r="AE50" s="235"/>
      <c r="AF50" s="235"/>
      <c r="AG50" s="235"/>
      <c r="AH50" s="235"/>
      <c r="AI50" s="235"/>
      <c r="AJ50" s="235"/>
      <c r="AK50" s="235"/>
      <c r="AL50" s="235"/>
      <c r="AM50" s="235"/>
      <c r="AN50" s="235"/>
      <c r="AO50" s="235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5"/>
      <c r="BE50" s="235"/>
      <c r="BF50" s="235"/>
      <c r="BG50" s="235"/>
      <c r="BH50" s="235"/>
      <c r="BI50" s="235"/>
      <c r="BJ50" s="235"/>
      <c r="BK50" s="235"/>
      <c r="BL50" s="235"/>
      <c r="BM50" s="235"/>
      <c r="BN50" s="235"/>
      <c r="BO50" s="235"/>
      <c r="BP50" s="235"/>
      <c r="BQ50" s="235"/>
      <c r="BR50" s="234"/>
      <c r="BS50" s="234"/>
      <c r="BT50" s="234"/>
      <c r="BU50" s="234"/>
      <c r="BV50" s="234"/>
      <c r="BW50" s="234"/>
      <c r="BX50" s="234"/>
      <c r="BY50" s="234"/>
      <c r="BZ50" s="234"/>
      <c r="CA50" s="234"/>
      <c r="CB50" s="234"/>
      <c r="CC50" s="234"/>
      <c r="CD50" s="234"/>
      <c r="CE50" s="234"/>
      <c r="CF50" s="235"/>
      <c r="CG50" s="235"/>
      <c r="CH50" s="235"/>
      <c r="CI50" s="235"/>
      <c r="CJ50" s="235"/>
      <c r="CK50" s="235"/>
      <c r="CL50" s="235"/>
      <c r="CM50" s="235"/>
      <c r="CN50" s="235"/>
      <c r="CO50" s="235"/>
      <c r="CP50" s="235"/>
      <c r="CQ50" s="235"/>
      <c r="CR50" s="235"/>
      <c r="CS50" s="235"/>
      <c r="CT50" s="234"/>
      <c r="CU50" s="234"/>
      <c r="CV50" s="234"/>
      <c r="CW50" s="234"/>
      <c r="CX50" s="234"/>
      <c r="CY50" s="234"/>
      <c r="CZ50" s="234"/>
      <c r="DA50" s="234"/>
      <c r="DB50" s="234"/>
      <c r="DC50" s="234"/>
      <c r="DD50" s="234"/>
      <c r="DE50" s="234"/>
      <c r="DF50" s="234"/>
      <c r="DG50" s="234"/>
      <c r="DH50" s="235"/>
      <c r="DI50" s="235"/>
      <c r="DJ50" s="235"/>
      <c r="DK50" s="235"/>
      <c r="DL50" s="235"/>
      <c r="DM50" s="235"/>
      <c r="DN50" s="235"/>
      <c r="DO50" s="235"/>
      <c r="DP50" s="235"/>
      <c r="DQ50" s="235"/>
      <c r="DR50" s="235"/>
      <c r="DS50" s="235"/>
      <c r="DT50" s="235"/>
      <c r="DU50" s="235"/>
      <c r="DV50" s="234"/>
      <c r="DW50" s="234"/>
      <c r="DX50" s="234"/>
      <c r="DY50" s="234"/>
      <c r="DZ50" s="234"/>
      <c r="EA50" s="234"/>
      <c r="EB50" s="234"/>
      <c r="EC50" s="234"/>
      <c r="ED50" s="234"/>
      <c r="EE50" s="234"/>
      <c r="EF50" s="234"/>
      <c r="EG50" s="234"/>
      <c r="EH50" s="234"/>
      <c r="EI50" s="234"/>
      <c r="EJ50" s="235"/>
      <c r="EK50" s="235"/>
      <c r="EL50" s="235"/>
      <c r="EM50" s="235"/>
      <c r="EN50" s="235"/>
      <c r="EO50" s="235"/>
      <c r="EP50" s="235"/>
      <c r="EQ50" s="235"/>
      <c r="ER50" s="235"/>
      <c r="ES50" s="235"/>
      <c r="ET50" s="235"/>
      <c r="EU50" s="235"/>
      <c r="EV50" s="235"/>
      <c r="EW50" s="235"/>
      <c r="EX50" s="234"/>
      <c r="EY50" s="234"/>
      <c r="EZ50" s="234"/>
      <c r="FA50" s="234"/>
      <c r="FB50" s="234"/>
      <c r="FC50" s="234"/>
      <c r="FD50" s="234"/>
      <c r="FE50" s="234"/>
      <c r="FF50" s="234"/>
      <c r="FG50" s="234"/>
      <c r="FH50" s="234"/>
      <c r="FI50" s="234"/>
      <c r="FJ50" s="234"/>
      <c r="FK50" s="234"/>
      <c r="FL50" s="235"/>
      <c r="FM50" s="235"/>
      <c r="FN50" s="235"/>
      <c r="FO50" s="235"/>
      <c r="FP50" s="235"/>
      <c r="FQ50" s="235"/>
      <c r="FR50" s="235"/>
      <c r="FS50" s="235"/>
      <c r="FT50" s="235"/>
      <c r="FU50" s="235"/>
      <c r="FV50" s="235"/>
      <c r="FW50" s="235"/>
      <c r="FX50" s="235"/>
      <c r="FY50" s="235"/>
      <c r="FZ50" s="234"/>
      <c r="GA50" s="234"/>
      <c r="GB50" s="234"/>
      <c r="GC50" s="234"/>
      <c r="GD50" s="234"/>
      <c r="GE50" s="234"/>
      <c r="GF50" s="234"/>
      <c r="GG50" s="234"/>
      <c r="GH50" s="234"/>
      <c r="GI50" s="234"/>
      <c r="GJ50" s="234"/>
      <c r="GK50" s="234"/>
      <c r="GL50" s="234"/>
      <c r="GM50" s="234"/>
      <c r="GN50" s="235"/>
      <c r="GO50" s="235"/>
      <c r="GP50" s="235"/>
      <c r="GQ50" s="235"/>
      <c r="GR50" s="235"/>
      <c r="GS50" s="235"/>
      <c r="GT50" s="235"/>
      <c r="GU50" s="235"/>
      <c r="GV50" s="235"/>
      <c r="GW50" s="235"/>
      <c r="GX50" s="235"/>
      <c r="GY50" s="235"/>
      <c r="GZ50" s="235"/>
      <c r="HA50" s="235"/>
      <c r="HB50" s="234"/>
      <c r="HC50" s="234"/>
      <c r="HD50" s="234"/>
      <c r="HE50" s="234"/>
      <c r="HF50" s="234"/>
      <c r="HG50" s="234"/>
      <c r="HH50" s="234"/>
      <c r="HI50" s="234"/>
      <c r="HJ50" s="234"/>
      <c r="HK50" s="234"/>
      <c r="HL50" s="234"/>
      <c r="HM50" s="234"/>
      <c r="HN50" s="234"/>
      <c r="HO50" s="234"/>
      <c r="HP50" s="34"/>
      <c r="HQ50" s="34"/>
      <c r="HR50" s="34"/>
      <c r="HS50" s="34"/>
      <c r="HT50" s="34"/>
      <c r="HU50" s="34"/>
      <c r="HV50" s="34"/>
      <c r="HW50" s="34"/>
      <c r="HX50" s="34"/>
      <c r="HY50" s="34"/>
      <c r="HZ50" s="34"/>
      <c r="IA50" s="34"/>
      <c r="IB50" s="34"/>
      <c r="IC50" s="34"/>
    </row>
    <row r="51" spans="1:237">
      <c r="A51" s="15"/>
      <c r="B51" s="15"/>
      <c r="C51" s="11"/>
      <c r="D51" s="13"/>
      <c r="E51" s="13"/>
      <c r="F51" s="13"/>
      <c r="G51" s="14">
        <f t="shared" si="18"/>
        <v>0</v>
      </c>
      <c r="H51" s="14">
        <f t="shared" si="20"/>
        <v>10</v>
      </c>
      <c r="I51" s="27">
        <f t="shared" si="19"/>
        <v>0</v>
      </c>
      <c r="J51" s="15">
        <f t="shared" si="16"/>
        <v>10</v>
      </c>
      <c r="K51" s="22"/>
      <c r="L51" s="237" t="s">
        <v>207</v>
      </c>
      <c r="M51" s="37"/>
      <c r="N51" s="234"/>
      <c r="O51" s="234"/>
      <c r="P51" s="234"/>
      <c r="Q51" s="234"/>
      <c r="R51" s="234"/>
      <c r="S51" s="234"/>
      <c r="T51" s="234"/>
      <c r="U51" s="234"/>
      <c r="V51" s="234"/>
      <c r="W51" s="234"/>
      <c r="X51" s="234"/>
      <c r="Y51" s="234"/>
      <c r="Z51" s="234"/>
      <c r="AA51" s="234"/>
      <c r="AB51" s="235"/>
      <c r="AC51" s="235"/>
      <c r="AD51" s="235"/>
      <c r="AE51" s="235"/>
      <c r="AF51" s="235"/>
      <c r="AG51" s="235"/>
      <c r="AH51" s="235"/>
      <c r="AI51" s="235"/>
      <c r="AJ51" s="235"/>
      <c r="AK51" s="235"/>
      <c r="AL51" s="235"/>
      <c r="AM51" s="235"/>
      <c r="AN51" s="235"/>
      <c r="AO51" s="235"/>
      <c r="AP51" s="234"/>
      <c r="AQ51" s="234"/>
      <c r="AR51" s="234"/>
      <c r="AS51" s="234"/>
      <c r="AT51" s="234"/>
      <c r="AU51" s="234"/>
      <c r="AV51" s="234"/>
      <c r="AW51" s="234"/>
      <c r="AX51" s="234"/>
      <c r="AY51" s="234"/>
      <c r="AZ51" s="234"/>
      <c r="BA51" s="234"/>
      <c r="BB51" s="234"/>
      <c r="BC51" s="234"/>
      <c r="BD51" s="235"/>
      <c r="BE51" s="235"/>
      <c r="BF51" s="235"/>
      <c r="BG51" s="235"/>
      <c r="BH51" s="235"/>
      <c r="BI51" s="235"/>
      <c r="BJ51" s="235"/>
      <c r="BK51" s="235"/>
      <c r="BL51" s="235"/>
      <c r="BM51" s="235"/>
      <c r="BN51" s="235"/>
      <c r="BO51" s="235"/>
      <c r="BP51" s="235"/>
      <c r="BQ51" s="235"/>
      <c r="BR51" s="234"/>
      <c r="BS51" s="234"/>
      <c r="BT51" s="234"/>
      <c r="BU51" s="234"/>
      <c r="BV51" s="234"/>
      <c r="BW51" s="234"/>
      <c r="BX51" s="234"/>
      <c r="BY51" s="234"/>
      <c r="BZ51" s="234"/>
      <c r="CA51" s="234"/>
      <c r="CB51" s="234"/>
      <c r="CC51" s="234"/>
      <c r="CD51" s="234"/>
      <c r="CE51" s="234"/>
      <c r="CF51" s="235"/>
      <c r="CG51" s="235"/>
      <c r="CH51" s="235"/>
      <c r="CI51" s="235"/>
      <c r="CJ51" s="235"/>
      <c r="CK51" s="235"/>
      <c r="CL51" s="235"/>
      <c r="CM51" s="235"/>
      <c r="CN51" s="235"/>
      <c r="CO51" s="235"/>
      <c r="CP51" s="235"/>
      <c r="CQ51" s="235"/>
      <c r="CR51" s="235"/>
      <c r="CS51" s="235"/>
      <c r="CT51" s="234"/>
      <c r="CU51" s="234"/>
      <c r="CV51" s="234"/>
      <c r="CW51" s="234"/>
      <c r="CX51" s="234"/>
      <c r="CY51" s="234"/>
      <c r="CZ51" s="234"/>
      <c r="DA51" s="234"/>
      <c r="DB51" s="234"/>
      <c r="DC51" s="234"/>
      <c r="DD51" s="234"/>
      <c r="DE51" s="234"/>
      <c r="DF51" s="234"/>
      <c r="DG51" s="234"/>
      <c r="DH51" s="235"/>
      <c r="DI51" s="235"/>
      <c r="DJ51" s="235"/>
      <c r="DK51" s="235"/>
      <c r="DL51" s="235"/>
      <c r="DM51" s="235"/>
      <c r="DN51" s="235"/>
      <c r="DO51" s="235"/>
      <c r="DP51" s="235"/>
      <c r="DQ51" s="235"/>
      <c r="DR51" s="235"/>
      <c r="DS51" s="235"/>
      <c r="DT51" s="235"/>
      <c r="DU51" s="235"/>
      <c r="DV51" s="234"/>
      <c r="DW51" s="234"/>
      <c r="DX51" s="234"/>
      <c r="DY51" s="234"/>
      <c r="DZ51" s="234"/>
      <c r="EA51" s="234"/>
      <c r="EB51" s="234"/>
      <c r="EC51" s="234"/>
      <c r="ED51" s="234"/>
      <c r="EE51" s="234"/>
      <c r="EF51" s="234"/>
      <c r="EG51" s="234"/>
      <c r="EH51" s="234"/>
      <c r="EI51" s="234"/>
      <c r="EJ51" s="235"/>
      <c r="EK51" s="235"/>
      <c r="EL51" s="235"/>
      <c r="EM51" s="235"/>
      <c r="EN51" s="235"/>
      <c r="EO51" s="235"/>
      <c r="EP51" s="235"/>
      <c r="EQ51" s="235"/>
      <c r="ER51" s="235"/>
      <c r="ES51" s="235"/>
      <c r="ET51" s="235"/>
      <c r="EU51" s="235"/>
      <c r="EV51" s="235"/>
      <c r="EW51" s="235"/>
      <c r="EX51" s="234"/>
      <c r="EY51" s="234"/>
      <c r="EZ51" s="234"/>
      <c r="FA51" s="234"/>
      <c r="FB51" s="234"/>
      <c r="FC51" s="234"/>
      <c r="FD51" s="234"/>
      <c r="FE51" s="234"/>
      <c r="FF51" s="234"/>
      <c r="FG51" s="234"/>
      <c r="FH51" s="234"/>
      <c r="FI51" s="234"/>
      <c r="FJ51" s="234"/>
      <c r="FK51" s="234"/>
      <c r="FL51" s="235"/>
      <c r="FM51" s="235"/>
      <c r="FN51" s="235"/>
      <c r="FO51" s="235"/>
      <c r="FP51" s="235"/>
      <c r="FQ51" s="235"/>
      <c r="FR51" s="235"/>
      <c r="FS51" s="235"/>
      <c r="FT51" s="235"/>
      <c r="FU51" s="235"/>
      <c r="FV51" s="235"/>
      <c r="FW51" s="235"/>
      <c r="FX51" s="235"/>
      <c r="FY51" s="235"/>
      <c r="FZ51" s="234"/>
      <c r="GA51" s="234"/>
      <c r="GB51" s="234"/>
      <c r="GC51" s="234"/>
      <c r="GD51" s="234"/>
      <c r="GE51" s="234"/>
      <c r="GF51" s="234"/>
      <c r="GG51" s="234"/>
      <c r="GH51" s="234"/>
      <c r="GI51" s="234"/>
      <c r="GJ51" s="234"/>
      <c r="GK51" s="234"/>
      <c r="GL51" s="234"/>
      <c r="GM51" s="234"/>
      <c r="GN51" s="235"/>
      <c r="GO51" s="235"/>
      <c r="GP51" s="235"/>
      <c r="GQ51" s="235"/>
      <c r="GR51" s="235"/>
      <c r="GS51" s="235"/>
      <c r="GT51" s="235"/>
      <c r="GU51" s="235"/>
      <c r="GV51" s="235"/>
      <c r="GW51" s="235"/>
      <c r="GX51" s="235"/>
      <c r="GY51" s="235"/>
      <c r="GZ51" s="235"/>
      <c r="HA51" s="235"/>
      <c r="HB51" s="234"/>
      <c r="HC51" s="234"/>
      <c r="HD51" s="234"/>
      <c r="HE51" s="234"/>
      <c r="HF51" s="234"/>
      <c r="HG51" s="234"/>
      <c r="HH51" s="234"/>
      <c r="HI51" s="234"/>
      <c r="HJ51" s="234"/>
      <c r="HK51" s="234"/>
      <c r="HL51" s="234"/>
      <c r="HM51" s="234"/>
      <c r="HN51" s="234"/>
      <c r="HO51" s="234"/>
      <c r="HP51" s="34"/>
      <c r="HQ51" s="34"/>
      <c r="HR51" s="34"/>
      <c r="HS51" s="34"/>
      <c r="HT51" s="34"/>
      <c r="HU51" s="34"/>
      <c r="HV51" s="34"/>
      <c r="HW51" s="34"/>
      <c r="HX51" s="34"/>
      <c r="HY51" s="34"/>
      <c r="HZ51" s="34"/>
      <c r="IA51" s="34"/>
      <c r="IB51" s="34"/>
      <c r="IC51" s="34"/>
    </row>
    <row r="52" spans="1:237">
      <c r="A52" s="15"/>
      <c r="B52" s="15"/>
      <c r="C52" s="11"/>
      <c r="D52" s="13"/>
      <c r="E52" s="13"/>
      <c r="F52" s="13"/>
      <c r="G52" s="14">
        <f t="shared" si="18"/>
        <v>0</v>
      </c>
      <c r="H52" s="14">
        <f>(G52*3)+12</f>
        <v>12</v>
      </c>
      <c r="I52" s="27">
        <f t="shared" si="19"/>
        <v>0</v>
      </c>
      <c r="J52" s="15">
        <f t="shared" si="16"/>
        <v>12</v>
      </c>
      <c r="K52" s="22"/>
      <c r="L52" s="237" t="s">
        <v>212</v>
      </c>
      <c r="M52" s="37"/>
      <c r="N52" s="234"/>
      <c r="O52" s="234"/>
      <c r="P52" s="234"/>
      <c r="Q52" s="234"/>
      <c r="R52" s="234"/>
      <c r="S52" s="234"/>
      <c r="T52" s="234"/>
      <c r="U52" s="234"/>
      <c r="V52" s="234"/>
      <c r="W52" s="234"/>
      <c r="X52" s="234"/>
      <c r="Y52" s="234"/>
      <c r="Z52" s="234"/>
      <c r="AA52" s="234"/>
      <c r="AB52" s="235"/>
      <c r="AC52" s="235"/>
      <c r="AD52" s="235"/>
      <c r="AE52" s="235"/>
      <c r="AF52" s="235"/>
      <c r="AG52" s="235"/>
      <c r="AH52" s="235"/>
      <c r="AI52" s="235"/>
      <c r="AJ52" s="235"/>
      <c r="AK52" s="235"/>
      <c r="AL52" s="235"/>
      <c r="AM52" s="235"/>
      <c r="AN52" s="235"/>
      <c r="AO52" s="235"/>
      <c r="AP52" s="234"/>
      <c r="AQ52" s="234"/>
      <c r="AR52" s="234"/>
      <c r="AS52" s="234"/>
      <c r="AT52" s="234"/>
      <c r="AU52" s="234"/>
      <c r="AV52" s="234"/>
      <c r="AW52" s="234"/>
      <c r="AX52" s="234"/>
      <c r="AY52" s="234"/>
      <c r="AZ52" s="234"/>
      <c r="BA52" s="234"/>
      <c r="BB52" s="234"/>
      <c r="BC52" s="234"/>
      <c r="BD52" s="235"/>
      <c r="BE52" s="235"/>
      <c r="BF52" s="235"/>
      <c r="BG52" s="235"/>
      <c r="BH52" s="235"/>
      <c r="BI52" s="235"/>
      <c r="BJ52" s="235"/>
      <c r="BK52" s="235"/>
      <c r="BL52" s="235"/>
      <c r="BM52" s="235"/>
      <c r="BN52" s="235"/>
      <c r="BO52" s="235"/>
      <c r="BP52" s="235"/>
      <c r="BQ52" s="235"/>
      <c r="BR52" s="234"/>
      <c r="BS52" s="234"/>
      <c r="BT52" s="234"/>
      <c r="BU52" s="234"/>
      <c r="BV52" s="234"/>
      <c r="BW52" s="234"/>
      <c r="BX52" s="234"/>
      <c r="BY52" s="234"/>
      <c r="BZ52" s="234"/>
      <c r="CA52" s="234"/>
      <c r="CB52" s="234"/>
      <c r="CC52" s="234"/>
      <c r="CD52" s="234"/>
      <c r="CE52" s="234"/>
      <c r="CF52" s="235"/>
      <c r="CG52" s="235"/>
      <c r="CH52" s="235"/>
      <c r="CI52" s="235"/>
      <c r="CJ52" s="235"/>
      <c r="CK52" s="235"/>
      <c r="CL52" s="235"/>
      <c r="CM52" s="235"/>
      <c r="CN52" s="235"/>
      <c r="CO52" s="235"/>
      <c r="CP52" s="235"/>
      <c r="CQ52" s="235"/>
      <c r="CR52" s="235"/>
      <c r="CS52" s="235"/>
      <c r="CT52" s="234"/>
      <c r="CU52" s="234"/>
      <c r="CV52" s="234"/>
      <c r="CW52" s="234"/>
      <c r="CX52" s="234"/>
      <c r="CY52" s="234"/>
      <c r="CZ52" s="234"/>
      <c r="DA52" s="234"/>
      <c r="DB52" s="234"/>
      <c r="DC52" s="234"/>
      <c r="DD52" s="234"/>
      <c r="DE52" s="234"/>
      <c r="DF52" s="234"/>
      <c r="DG52" s="234"/>
      <c r="DH52" s="235"/>
      <c r="DI52" s="235"/>
      <c r="DJ52" s="235"/>
      <c r="DK52" s="235"/>
      <c r="DL52" s="235"/>
      <c r="DM52" s="235"/>
      <c r="DN52" s="235"/>
      <c r="DO52" s="235"/>
      <c r="DP52" s="235"/>
      <c r="DQ52" s="235"/>
      <c r="DR52" s="235"/>
      <c r="DS52" s="235"/>
      <c r="DT52" s="235"/>
      <c r="DU52" s="235"/>
      <c r="DV52" s="234"/>
      <c r="DW52" s="234"/>
      <c r="DX52" s="234"/>
      <c r="DY52" s="234"/>
      <c r="DZ52" s="234"/>
      <c r="EA52" s="234"/>
      <c r="EB52" s="234"/>
      <c r="EC52" s="234"/>
      <c r="ED52" s="234"/>
      <c r="EE52" s="234"/>
      <c r="EF52" s="234"/>
      <c r="EG52" s="234"/>
      <c r="EH52" s="234"/>
      <c r="EI52" s="234"/>
      <c r="EJ52" s="235"/>
      <c r="EK52" s="235"/>
      <c r="EL52" s="235"/>
      <c r="EM52" s="235"/>
      <c r="EN52" s="235"/>
      <c r="EO52" s="235"/>
      <c r="EP52" s="235"/>
      <c r="EQ52" s="235"/>
      <c r="ER52" s="235"/>
      <c r="ES52" s="235"/>
      <c r="ET52" s="235"/>
      <c r="EU52" s="235"/>
      <c r="EV52" s="235"/>
      <c r="EW52" s="235"/>
      <c r="EX52" s="234"/>
      <c r="EY52" s="234"/>
      <c r="EZ52" s="234"/>
      <c r="FA52" s="234"/>
      <c r="FB52" s="234"/>
      <c r="FC52" s="234"/>
      <c r="FD52" s="234"/>
      <c r="FE52" s="234"/>
      <c r="FF52" s="234"/>
      <c r="FG52" s="234"/>
      <c r="FH52" s="234"/>
      <c r="FI52" s="234"/>
      <c r="FJ52" s="234"/>
      <c r="FK52" s="234"/>
      <c r="FL52" s="235"/>
      <c r="FM52" s="235"/>
      <c r="FN52" s="235"/>
      <c r="FO52" s="235"/>
      <c r="FP52" s="235"/>
      <c r="FQ52" s="235"/>
      <c r="FR52" s="235"/>
      <c r="FS52" s="235"/>
      <c r="FT52" s="235"/>
      <c r="FU52" s="235"/>
      <c r="FV52" s="235"/>
      <c r="FW52" s="235"/>
      <c r="FX52" s="235"/>
      <c r="FY52" s="235"/>
      <c r="FZ52" s="234"/>
      <c r="GA52" s="234"/>
      <c r="GB52" s="234"/>
      <c r="GC52" s="234"/>
      <c r="GD52" s="234"/>
      <c r="GE52" s="234"/>
      <c r="GF52" s="234"/>
      <c r="GG52" s="234"/>
      <c r="GH52" s="234"/>
      <c r="GI52" s="234"/>
      <c r="GJ52" s="234"/>
      <c r="GK52" s="234"/>
      <c r="GL52" s="234"/>
      <c r="GM52" s="234"/>
      <c r="GN52" s="235"/>
      <c r="GO52" s="235"/>
      <c r="GP52" s="235"/>
      <c r="GQ52" s="235"/>
      <c r="GR52" s="235"/>
      <c r="GS52" s="235"/>
      <c r="GT52" s="235"/>
      <c r="GU52" s="235"/>
      <c r="GV52" s="235"/>
      <c r="GW52" s="235"/>
      <c r="GX52" s="235"/>
      <c r="GY52" s="235"/>
      <c r="GZ52" s="235"/>
      <c r="HA52" s="235"/>
      <c r="HB52" s="234"/>
      <c r="HC52" s="234"/>
      <c r="HD52" s="234"/>
      <c r="HE52" s="234"/>
      <c r="HF52" s="234"/>
      <c r="HG52" s="234"/>
      <c r="HH52" s="234"/>
      <c r="HI52" s="234"/>
      <c r="HJ52" s="234"/>
      <c r="HK52" s="234"/>
      <c r="HL52" s="234"/>
      <c r="HM52" s="234"/>
      <c r="HN52" s="234"/>
      <c r="HO52" s="234"/>
      <c r="HP52" s="34"/>
      <c r="HQ52" s="34"/>
      <c r="HR52" s="34"/>
      <c r="HS52" s="34"/>
      <c r="HT52" s="34"/>
      <c r="HU52" s="34"/>
      <c r="HV52" s="34"/>
      <c r="HW52" s="34"/>
      <c r="HX52" s="34"/>
      <c r="HY52" s="34"/>
      <c r="HZ52" s="34"/>
      <c r="IA52" s="34"/>
      <c r="IB52" s="34"/>
      <c r="IC52" s="34"/>
    </row>
    <row r="53" spans="1:237">
      <c r="A53" s="15"/>
      <c r="B53" s="15"/>
      <c r="C53" s="11"/>
      <c r="D53" s="13"/>
      <c r="E53" s="13"/>
      <c r="F53" s="13"/>
      <c r="G53" s="14">
        <f t="shared" si="18"/>
        <v>0</v>
      </c>
      <c r="H53" s="14">
        <f>(G53*3)+14</f>
        <v>14</v>
      </c>
      <c r="I53" s="27">
        <f t="shared" si="19"/>
        <v>0</v>
      </c>
      <c r="J53" s="15">
        <f t="shared" si="16"/>
        <v>14</v>
      </c>
      <c r="K53" s="22"/>
      <c r="L53" s="215" t="s">
        <v>183</v>
      </c>
      <c r="M53" s="37"/>
      <c r="N53" s="234"/>
      <c r="O53" s="234"/>
      <c r="P53" s="234"/>
      <c r="Q53" s="234"/>
      <c r="R53" s="234"/>
      <c r="S53" s="234"/>
      <c r="T53" s="234"/>
      <c r="U53" s="234"/>
      <c r="V53" s="234"/>
      <c r="W53" s="234"/>
      <c r="X53" s="234"/>
      <c r="Y53" s="234"/>
      <c r="Z53" s="234"/>
      <c r="AA53" s="234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4"/>
      <c r="AQ53" s="234"/>
      <c r="AR53" s="234"/>
      <c r="AS53" s="234"/>
      <c r="AT53" s="234"/>
      <c r="AU53" s="234"/>
      <c r="AV53" s="234"/>
      <c r="AW53" s="234"/>
      <c r="AX53" s="234"/>
      <c r="AY53" s="234"/>
      <c r="AZ53" s="234"/>
      <c r="BA53" s="234"/>
      <c r="BB53" s="234"/>
      <c r="BC53" s="234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4"/>
      <c r="BS53" s="234"/>
      <c r="BT53" s="234"/>
      <c r="BU53" s="234"/>
      <c r="BV53" s="234"/>
      <c r="BW53" s="234"/>
      <c r="BX53" s="234"/>
      <c r="BY53" s="234"/>
      <c r="BZ53" s="234"/>
      <c r="CA53" s="234"/>
      <c r="CB53" s="234"/>
      <c r="CC53" s="234"/>
      <c r="CD53" s="234"/>
      <c r="CE53" s="234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4"/>
      <c r="CU53" s="234"/>
      <c r="CV53" s="234"/>
      <c r="CW53" s="234"/>
      <c r="CX53" s="234"/>
      <c r="CY53" s="234"/>
      <c r="CZ53" s="234"/>
      <c r="DA53" s="234"/>
      <c r="DB53" s="234"/>
      <c r="DC53" s="234"/>
      <c r="DD53" s="234"/>
      <c r="DE53" s="234"/>
      <c r="DF53" s="234"/>
      <c r="DG53" s="234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4"/>
      <c r="DW53" s="234"/>
      <c r="DX53" s="234"/>
      <c r="DY53" s="234"/>
      <c r="DZ53" s="234"/>
      <c r="EA53" s="234"/>
      <c r="EB53" s="234"/>
      <c r="EC53" s="234"/>
      <c r="ED53" s="234"/>
      <c r="EE53" s="234"/>
      <c r="EF53" s="234"/>
      <c r="EG53" s="234"/>
      <c r="EH53" s="234"/>
      <c r="EI53" s="234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4"/>
      <c r="EY53" s="234"/>
      <c r="EZ53" s="234"/>
      <c r="FA53" s="234"/>
      <c r="FB53" s="234"/>
      <c r="FC53" s="234"/>
      <c r="FD53" s="234"/>
      <c r="FE53" s="234"/>
      <c r="FF53" s="234"/>
      <c r="FG53" s="234"/>
      <c r="FH53" s="234"/>
      <c r="FI53" s="234"/>
      <c r="FJ53" s="234"/>
      <c r="FK53" s="234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4"/>
      <c r="GA53" s="234"/>
      <c r="GB53" s="234"/>
      <c r="GC53" s="234"/>
      <c r="GD53" s="234"/>
      <c r="GE53" s="234"/>
      <c r="GF53" s="234"/>
      <c r="GG53" s="234"/>
      <c r="GH53" s="234"/>
      <c r="GI53" s="234"/>
      <c r="GJ53" s="234"/>
      <c r="GK53" s="234"/>
      <c r="GL53" s="234"/>
      <c r="GM53" s="234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4"/>
      <c r="HC53" s="234"/>
      <c r="HD53" s="234"/>
      <c r="HE53" s="234"/>
      <c r="HF53" s="234"/>
      <c r="HG53" s="234"/>
      <c r="HH53" s="234"/>
      <c r="HI53" s="234"/>
      <c r="HJ53" s="234"/>
      <c r="HK53" s="234"/>
      <c r="HL53" s="234"/>
      <c r="HM53" s="234"/>
      <c r="HN53" s="234"/>
      <c r="HO53" s="234"/>
      <c r="HP53" s="34"/>
      <c r="HQ53" s="34"/>
      <c r="HR53" s="34"/>
      <c r="HS53" s="34"/>
      <c r="HT53" s="34"/>
      <c r="HU53" s="34"/>
      <c r="HV53" s="34"/>
      <c r="HW53" s="34"/>
      <c r="HX53" s="34"/>
      <c r="HY53" s="34"/>
      <c r="HZ53" s="34"/>
      <c r="IA53" s="34"/>
      <c r="IB53" s="34"/>
      <c r="IC53" s="34"/>
    </row>
    <row r="54" spans="1:237">
      <c r="A54" s="15"/>
      <c r="B54" s="15"/>
      <c r="C54" s="11"/>
      <c r="D54" s="13"/>
      <c r="E54" s="13"/>
      <c r="F54" s="13"/>
      <c r="G54" s="14">
        <f>E54-F54</f>
        <v>0</v>
      </c>
      <c r="H54" s="14">
        <f>(G54*3)+18</f>
        <v>18</v>
      </c>
      <c r="I54" s="27">
        <f t="shared" ref="I54:I59" si="21">(N54*2+P54*2+R54*3+T54*2+V54*2+X54*3+Z54*2)+(AB54*2+AD54*2+AF54*3+AH54*2+AJ54*2+AL54*3+AN54*2)+(AP54*2+AR54*2+AT54*3+AV54*2+AX54*2+AZ54*3+BB54*2)+(BD54*2+BF54*2+BH54*3+BJ54*2+BL54*2+BN54*3+BP54*2)+(BR54*2+BT54*2+BV54*3+BX54*2+BZ54*2+CB54*3+CD54*2)+(CF54*2+CH54*2+CJ54*3+CL54*2+CN54*2+CP54*3+CR54*2)+(CT54*2+CV54*2+CX54*3+CZ54*2+DB54*2+DD54*3+DF54*2)+(DH54*2+DJ54*2+DL54*3+DN54*2+DP54*2+DR54*3+DT54*2)+(DV54*2+DX54*2+DZ54*3+EB54*2+ED54*2+EF54*3+EH54*2)+(EJ54*2+EL54*2+EN54*3+EP54*2+ER54*2+ET54*3+EV54*2)+(EX54*2+EZ54*2+FB54*3+FD54*2+FF54*2+FH54*3+FJ54*2)+(FL54*2+FN54*2+FP54*3+FR54*2+FT54*2+FV54*3+FX54*2)+(FZ54*2+GB54*2+GD54*3+GF54*2+GH54*2+GJ54*3+GL54*2)+(GN54*2+GP54*2+GR54*3+GT54*2+GV54*2+GX54*3+GZ54*2)+(HB54*2+HD54*2+HF54*3+HH54*2+HJ54*2+HL54*3+HN54*2)+(HP54*2+HR54*2+HT54*3+HV54*2+HX54*2+HZ54*3+IB54*2)</f>
        <v>0</v>
      </c>
      <c r="J54" s="15">
        <f t="shared" si="16"/>
        <v>18</v>
      </c>
      <c r="K54" s="22"/>
      <c r="L54" s="215" t="s">
        <v>187</v>
      </c>
      <c r="M54" s="37"/>
      <c r="N54" s="234"/>
      <c r="O54" s="234"/>
      <c r="P54" s="234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4"/>
      <c r="BS54" s="234"/>
      <c r="BT54" s="234"/>
      <c r="BU54" s="234"/>
      <c r="BV54" s="234"/>
      <c r="BW54" s="234"/>
      <c r="BX54" s="234"/>
      <c r="BY54" s="234"/>
      <c r="BZ54" s="234"/>
      <c r="CA54" s="234"/>
      <c r="CB54" s="234"/>
      <c r="CC54" s="234"/>
      <c r="CD54" s="234"/>
      <c r="CE54" s="234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4"/>
      <c r="CU54" s="234"/>
      <c r="CV54" s="234"/>
      <c r="CW54" s="234"/>
      <c r="CX54" s="234"/>
      <c r="CY54" s="234"/>
      <c r="CZ54" s="234"/>
      <c r="DA54" s="234"/>
      <c r="DB54" s="234"/>
      <c r="DC54" s="234"/>
      <c r="DD54" s="234"/>
      <c r="DE54" s="234"/>
      <c r="DF54" s="234"/>
      <c r="DG54" s="234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4"/>
      <c r="DW54" s="234"/>
      <c r="DX54" s="234"/>
      <c r="DY54" s="234"/>
      <c r="DZ54" s="234"/>
      <c r="EA54" s="234"/>
      <c r="EB54" s="234"/>
      <c r="EC54" s="234"/>
      <c r="ED54" s="234"/>
      <c r="EE54" s="234"/>
      <c r="EF54" s="234"/>
      <c r="EG54" s="234"/>
      <c r="EH54" s="234"/>
      <c r="EI54" s="234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4"/>
      <c r="EY54" s="234"/>
      <c r="EZ54" s="234"/>
      <c r="FA54" s="234"/>
      <c r="FB54" s="234"/>
      <c r="FC54" s="234"/>
      <c r="FD54" s="234"/>
      <c r="FE54" s="234"/>
      <c r="FF54" s="234"/>
      <c r="FG54" s="234"/>
      <c r="FH54" s="234"/>
      <c r="FI54" s="234"/>
      <c r="FJ54" s="234"/>
      <c r="FK54" s="234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4"/>
      <c r="GA54" s="234"/>
      <c r="GB54" s="234"/>
      <c r="GC54" s="234"/>
      <c r="GD54" s="234"/>
      <c r="GE54" s="234"/>
      <c r="GF54" s="234"/>
      <c r="GG54" s="234"/>
      <c r="GH54" s="234"/>
      <c r="GI54" s="234"/>
      <c r="GJ54" s="234"/>
      <c r="GK54" s="234"/>
      <c r="GL54" s="234"/>
      <c r="GM54" s="234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4"/>
      <c r="HC54" s="234"/>
      <c r="HD54" s="234"/>
      <c r="HE54" s="234"/>
      <c r="HF54" s="234"/>
      <c r="HG54" s="234"/>
      <c r="HH54" s="234"/>
      <c r="HI54" s="234"/>
      <c r="HJ54" s="234"/>
      <c r="HK54" s="234"/>
      <c r="HL54" s="234"/>
      <c r="HM54" s="234"/>
      <c r="HN54" s="234"/>
      <c r="HO54" s="234"/>
      <c r="HP54" s="34"/>
      <c r="HQ54" s="34"/>
      <c r="HR54" s="34"/>
      <c r="HS54" s="34"/>
      <c r="HT54" s="34"/>
      <c r="HU54" s="34"/>
      <c r="HV54" s="34"/>
      <c r="HW54" s="34"/>
      <c r="HX54" s="34"/>
      <c r="HY54" s="34"/>
      <c r="HZ54" s="34"/>
      <c r="IA54" s="34"/>
      <c r="IB54" s="34"/>
      <c r="IC54" s="34"/>
    </row>
    <row r="55" spans="1:237">
      <c r="A55" s="15">
        <f>SUM(N55:HN55)</f>
        <v>0</v>
      </c>
      <c r="B55" s="15">
        <v>0</v>
      </c>
      <c r="C55" s="11">
        <f>H55-B55*2</f>
        <v>16</v>
      </c>
      <c r="D55" s="13" t="s">
        <v>179</v>
      </c>
      <c r="E55" s="13"/>
      <c r="F55" s="13"/>
      <c r="G55" s="14">
        <f>E55-F55</f>
        <v>0</v>
      </c>
      <c r="H55" s="14">
        <f>(G55*3)+16</f>
        <v>16</v>
      </c>
      <c r="I55" s="27">
        <f t="shared" si="21"/>
        <v>0</v>
      </c>
      <c r="J55" s="15">
        <f t="shared" si="16"/>
        <v>16</v>
      </c>
      <c r="K55" s="22">
        <f t="shared" ref="K55:K59" si="22">J55</f>
        <v>16</v>
      </c>
      <c r="L55" s="215" t="s">
        <v>184</v>
      </c>
      <c r="M55" s="37"/>
      <c r="N55" s="234"/>
      <c r="O55" s="234"/>
      <c r="P55" s="234"/>
      <c r="Q55" s="234"/>
      <c r="R55" s="234"/>
      <c r="S55" s="234"/>
      <c r="T55" s="234"/>
      <c r="U55" s="234"/>
      <c r="V55" s="234"/>
      <c r="W55" s="234"/>
      <c r="X55" s="234"/>
      <c r="Y55" s="234"/>
      <c r="Z55" s="234"/>
      <c r="AA55" s="234"/>
      <c r="AB55" s="235"/>
      <c r="AC55" s="235"/>
      <c r="AD55" s="235"/>
      <c r="AE55" s="235"/>
      <c r="AF55" s="235"/>
      <c r="AG55" s="235"/>
      <c r="AH55" s="235"/>
      <c r="AI55" s="235"/>
      <c r="AJ55" s="235"/>
      <c r="AK55" s="235"/>
      <c r="AL55" s="235"/>
      <c r="AM55" s="235"/>
      <c r="AN55" s="235"/>
      <c r="AO55" s="235"/>
      <c r="AP55" s="234"/>
      <c r="AQ55" s="234"/>
      <c r="AR55" s="234"/>
      <c r="AS55" s="234"/>
      <c r="AT55" s="234"/>
      <c r="AU55" s="234"/>
      <c r="AV55" s="234"/>
      <c r="AW55" s="234"/>
      <c r="AX55" s="234"/>
      <c r="AY55" s="234"/>
      <c r="AZ55" s="234"/>
      <c r="BA55" s="234"/>
      <c r="BB55" s="234"/>
      <c r="BC55" s="234"/>
      <c r="BD55" s="235"/>
      <c r="BE55" s="235"/>
      <c r="BF55" s="235"/>
      <c r="BG55" s="235"/>
      <c r="BH55" s="235"/>
      <c r="BI55" s="235"/>
      <c r="BJ55" s="235"/>
      <c r="BK55" s="235"/>
      <c r="BL55" s="235"/>
      <c r="BM55" s="235"/>
      <c r="BN55" s="235"/>
      <c r="BO55" s="235"/>
      <c r="BP55" s="235"/>
      <c r="BQ55" s="235"/>
      <c r="BR55" s="234"/>
      <c r="BS55" s="234"/>
      <c r="BT55" s="234"/>
      <c r="BU55" s="234"/>
      <c r="BV55" s="234"/>
      <c r="BW55" s="234"/>
      <c r="BX55" s="234"/>
      <c r="BY55" s="234"/>
      <c r="BZ55" s="234"/>
      <c r="CA55" s="234"/>
      <c r="CB55" s="234"/>
      <c r="CC55" s="234"/>
      <c r="CD55" s="234"/>
      <c r="CE55" s="234"/>
      <c r="CF55" s="235"/>
      <c r="CG55" s="235"/>
      <c r="CH55" s="235"/>
      <c r="CI55" s="235"/>
      <c r="CJ55" s="235"/>
      <c r="CK55" s="235"/>
      <c r="CL55" s="235"/>
      <c r="CM55" s="235"/>
      <c r="CN55" s="235"/>
      <c r="CO55" s="235"/>
      <c r="CP55" s="235"/>
      <c r="CQ55" s="235"/>
      <c r="CR55" s="235"/>
      <c r="CS55" s="235"/>
      <c r="CT55" s="234"/>
      <c r="CU55" s="234"/>
      <c r="CV55" s="234"/>
      <c r="CW55" s="234"/>
      <c r="CX55" s="234"/>
      <c r="CY55" s="234"/>
      <c r="CZ55" s="234"/>
      <c r="DA55" s="234"/>
      <c r="DB55" s="234"/>
      <c r="DC55" s="234"/>
      <c r="DD55" s="234"/>
      <c r="DE55" s="234"/>
      <c r="DF55" s="234"/>
      <c r="DG55" s="234"/>
      <c r="DH55" s="235"/>
      <c r="DI55" s="235"/>
      <c r="DJ55" s="235"/>
      <c r="DK55" s="235"/>
      <c r="DL55" s="235"/>
      <c r="DM55" s="235"/>
      <c r="DN55" s="235"/>
      <c r="DO55" s="235"/>
      <c r="DP55" s="235"/>
      <c r="DQ55" s="235"/>
      <c r="DR55" s="235"/>
      <c r="DS55" s="235"/>
      <c r="DT55" s="235"/>
      <c r="DU55" s="235"/>
      <c r="DV55" s="234"/>
      <c r="DW55" s="234"/>
      <c r="DX55" s="234"/>
      <c r="DY55" s="234"/>
      <c r="DZ55" s="234"/>
      <c r="EA55" s="234"/>
      <c r="EB55" s="234"/>
      <c r="EC55" s="234"/>
      <c r="ED55" s="234"/>
      <c r="EE55" s="234"/>
      <c r="EF55" s="234"/>
      <c r="EG55" s="234"/>
      <c r="EH55" s="234"/>
      <c r="EI55" s="234"/>
      <c r="EJ55" s="235"/>
      <c r="EK55" s="235"/>
      <c r="EL55" s="235"/>
      <c r="EM55" s="235"/>
      <c r="EN55" s="235"/>
      <c r="EO55" s="235"/>
      <c r="EP55" s="235"/>
      <c r="EQ55" s="235"/>
      <c r="ER55" s="235"/>
      <c r="ES55" s="235"/>
      <c r="ET55" s="235"/>
      <c r="EU55" s="235"/>
      <c r="EV55" s="235"/>
      <c r="EW55" s="235"/>
      <c r="EX55" s="234"/>
      <c r="EY55" s="234"/>
      <c r="EZ55" s="234"/>
      <c r="FA55" s="234"/>
      <c r="FB55" s="234"/>
      <c r="FC55" s="234"/>
      <c r="FD55" s="234"/>
      <c r="FE55" s="234"/>
      <c r="FF55" s="234"/>
      <c r="FG55" s="234"/>
      <c r="FH55" s="234"/>
      <c r="FI55" s="234"/>
      <c r="FJ55" s="234"/>
      <c r="FK55" s="234"/>
      <c r="FL55" s="235"/>
      <c r="FM55" s="235"/>
      <c r="FN55" s="235"/>
      <c r="FO55" s="235"/>
      <c r="FP55" s="235"/>
      <c r="FQ55" s="235"/>
      <c r="FR55" s="235"/>
      <c r="FS55" s="235"/>
      <c r="FT55" s="235"/>
      <c r="FU55" s="235"/>
      <c r="FV55" s="235"/>
      <c r="FW55" s="235"/>
      <c r="FX55" s="235"/>
      <c r="FY55" s="235"/>
      <c r="FZ55" s="234"/>
      <c r="GA55" s="234"/>
      <c r="GB55" s="234"/>
      <c r="GC55" s="234"/>
      <c r="GD55" s="234"/>
      <c r="GE55" s="234"/>
      <c r="GF55" s="234"/>
      <c r="GG55" s="234"/>
      <c r="GH55" s="234"/>
      <c r="GI55" s="234"/>
      <c r="GJ55" s="234"/>
      <c r="GK55" s="234"/>
      <c r="GL55" s="234"/>
      <c r="GM55" s="234"/>
      <c r="GN55" s="235"/>
      <c r="GO55" s="235"/>
      <c r="GP55" s="235"/>
      <c r="GQ55" s="235"/>
      <c r="GR55" s="235"/>
      <c r="GS55" s="235"/>
      <c r="GT55" s="235"/>
      <c r="GU55" s="235"/>
      <c r="GV55" s="235"/>
      <c r="GW55" s="235"/>
      <c r="GX55" s="235"/>
      <c r="GY55" s="235"/>
      <c r="GZ55" s="235"/>
      <c r="HA55" s="235"/>
      <c r="HB55" s="234"/>
      <c r="HC55" s="234"/>
      <c r="HD55" s="234"/>
      <c r="HE55" s="234"/>
      <c r="HF55" s="234"/>
      <c r="HG55" s="234"/>
      <c r="HH55" s="234"/>
      <c r="HI55" s="234"/>
      <c r="HJ55" s="234"/>
      <c r="HK55" s="234"/>
      <c r="HL55" s="234"/>
      <c r="HM55" s="234"/>
      <c r="HN55" s="234"/>
      <c r="HO55" s="234"/>
      <c r="HP55" s="34"/>
      <c r="HQ55" s="34"/>
      <c r="HR55" s="34"/>
      <c r="HS55" s="34"/>
      <c r="HT55" s="34"/>
      <c r="HU55" s="34"/>
      <c r="HV55" s="34"/>
      <c r="HW55" s="34"/>
      <c r="HX55" s="34"/>
      <c r="HY55" s="34"/>
      <c r="HZ55" s="34"/>
      <c r="IA55" s="34"/>
      <c r="IB55" s="34"/>
      <c r="IC55" s="34"/>
    </row>
    <row r="56" spans="1:237">
      <c r="A56" s="15">
        <f>SUM(N56:HN56)</f>
        <v>0</v>
      </c>
      <c r="B56" s="15">
        <v>0</v>
      </c>
      <c r="C56" s="11">
        <f>H56-B56*2</f>
        <v>14</v>
      </c>
      <c r="D56" s="13" t="s">
        <v>179</v>
      </c>
      <c r="E56" s="13"/>
      <c r="F56" s="13"/>
      <c r="G56" s="14">
        <f>E56-F56</f>
        <v>0</v>
      </c>
      <c r="H56" s="14">
        <f>(G56*3)+14</f>
        <v>14</v>
      </c>
      <c r="I56" s="27">
        <f t="shared" si="21"/>
        <v>0</v>
      </c>
      <c r="J56" s="15">
        <f t="shared" si="16"/>
        <v>14</v>
      </c>
      <c r="K56" s="22">
        <f t="shared" si="22"/>
        <v>14</v>
      </c>
      <c r="L56" s="215" t="s">
        <v>185</v>
      </c>
      <c r="M56" s="37"/>
      <c r="N56" s="234"/>
      <c r="O56" s="234"/>
      <c r="P56" s="234"/>
      <c r="Q56" s="234"/>
      <c r="R56" s="234"/>
      <c r="S56" s="234"/>
      <c r="T56" s="234"/>
      <c r="U56" s="234"/>
      <c r="V56" s="234"/>
      <c r="W56" s="234"/>
      <c r="X56" s="234"/>
      <c r="Y56" s="234"/>
      <c r="Z56" s="234"/>
      <c r="AA56" s="234"/>
      <c r="AB56" s="235"/>
      <c r="AC56" s="235"/>
      <c r="AD56" s="235"/>
      <c r="AE56" s="235"/>
      <c r="AF56" s="235"/>
      <c r="AG56" s="235"/>
      <c r="AH56" s="235"/>
      <c r="AI56" s="235"/>
      <c r="AJ56" s="235"/>
      <c r="AK56" s="235"/>
      <c r="AL56" s="235"/>
      <c r="AM56" s="235"/>
      <c r="AN56" s="235"/>
      <c r="AO56" s="235"/>
      <c r="AP56" s="234"/>
      <c r="AQ56" s="234"/>
      <c r="AR56" s="234"/>
      <c r="AS56" s="234"/>
      <c r="AT56" s="234"/>
      <c r="AU56" s="234"/>
      <c r="AV56" s="234"/>
      <c r="AW56" s="234"/>
      <c r="AX56" s="234"/>
      <c r="AY56" s="234"/>
      <c r="AZ56" s="234"/>
      <c r="BA56" s="234"/>
      <c r="BB56" s="234"/>
      <c r="BC56" s="234"/>
      <c r="BD56" s="235"/>
      <c r="BE56" s="235"/>
      <c r="BF56" s="235"/>
      <c r="BG56" s="235"/>
      <c r="BH56" s="235"/>
      <c r="BI56" s="235"/>
      <c r="BJ56" s="235"/>
      <c r="BK56" s="235"/>
      <c r="BL56" s="235"/>
      <c r="BM56" s="235"/>
      <c r="BN56" s="235"/>
      <c r="BO56" s="235"/>
      <c r="BP56" s="235"/>
      <c r="BQ56" s="235"/>
      <c r="BR56" s="234"/>
      <c r="BS56" s="234"/>
      <c r="BT56" s="234"/>
      <c r="BU56" s="234"/>
      <c r="BV56" s="234"/>
      <c r="BW56" s="234"/>
      <c r="BX56" s="234"/>
      <c r="BY56" s="234"/>
      <c r="BZ56" s="234"/>
      <c r="CA56" s="234"/>
      <c r="CB56" s="234"/>
      <c r="CC56" s="234"/>
      <c r="CD56" s="234"/>
      <c r="CE56" s="234"/>
      <c r="CF56" s="235"/>
      <c r="CG56" s="235"/>
      <c r="CH56" s="235"/>
      <c r="CI56" s="235"/>
      <c r="CJ56" s="235"/>
      <c r="CK56" s="235"/>
      <c r="CL56" s="235"/>
      <c r="CM56" s="235"/>
      <c r="CN56" s="235"/>
      <c r="CO56" s="235"/>
      <c r="CP56" s="235"/>
      <c r="CQ56" s="235"/>
      <c r="CR56" s="235"/>
      <c r="CS56" s="235"/>
      <c r="CT56" s="234"/>
      <c r="CU56" s="234"/>
      <c r="CV56" s="234"/>
      <c r="CW56" s="234"/>
      <c r="CX56" s="234"/>
      <c r="CY56" s="234"/>
      <c r="CZ56" s="234"/>
      <c r="DA56" s="234"/>
      <c r="DB56" s="234"/>
      <c r="DC56" s="234"/>
      <c r="DD56" s="234"/>
      <c r="DE56" s="234"/>
      <c r="DF56" s="234"/>
      <c r="DG56" s="234"/>
      <c r="DH56" s="235"/>
      <c r="DI56" s="235"/>
      <c r="DJ56" s="235"/>
      <c r="DK56" s="235"/>
      <c r="DL56" s="235"/>
      <c r="DM56" s="235"/>
      <c r="DN56" s="235"/>
      <c r="DO56" s="235"/>
      <c r="DP56" s="235"/>
      <c r="DQ56" s="235"/>
      <c r="DR56" s="235"/>
      <c r="DS56" s="235"/>
      <c r="DT56" s="235"/>
      <c r="DU56" s="235"/>
      <c r="DV56" s="234"/>
      <c r="DW56" s="234"/>
      <c r="DX56" s="234"/>
      <c r="DY56" s="234"/>
      <c r="DZ56" s="234"/>
      <c r="EA56" s="234"/>
      <c r="EB56" s="234"/>
      <c r="EC56" s="234"/>
      <c r="ED56" s="234"/>
      <c r="EE56" s="234"/>
      <c r="EF56" s="234"/>
      <c r="EG56" s="234"/>
      <c r="EH56" s="234"/>
      <c r="EI56" s="234"/>
      <c r="EJ56" s="235"/>
      <c r="EK56" s="235"/>
      <c r="EL56" s="235"/>
      <c r="EM56" s="235"/>
      <c r="EN56" s="235"/>
      <c r="EO56" s="235"/>
      <c r="EP56" s="235"/>
      <c r="EQ56" s="235"/>
      <c r="ER56" s="235"/>
      <c r="ES56" s="235"/>
      <c r="ET56" s="235"/>
      <c r="EU56" s="235"/>
      <c r="EV56" s="235"/>
      <c r="EW56" s="235"/>
      <c r="EX56" s="234"/>
      <c r="EY56" s="234"/>
      <c r="EZ56" s="234"/>
      <c r="FA56" s="234"/>
      <c r="FB56" s="234"/>
      <c r="FC56" s="234"/>
      <c r="FD56" s="234"/>
      <c r="FE56" s="234"/>
      <c r="FF56" s="234"/>
      <c r="FG56" s="234"/>
      <c r="FH56" s="234"/>
      <c r="FI56" s="234"/>
      <c r="FJ56" s="234"/>
      <c r="FK56" s="234"/>
      <c r="FL56" s="235"/>
      <c r="FM56" s="235"/>
      <c r="FN56" s="235"/>
      <c r="FO56" s="235"/>
      <c r="FP56" s="235"/>
      <c r="FQ56" s="235"/>
      <c r="FR56" s="235"/>
      <c r="FS56" s="235"/>
      <c r="FT56" s="235"/>
      <c r="FU56" s="235"/>
      <c r="FV56" s="235"/>
      <c r="FW56" s="235"/>
      <c r="FX56" s="235"/>
      <c r="FY56" s="235"/>
      <c r="FZ56" s="234"/>
      <c r="GA56" s="234"/>
      <c r="GB56" s="234"/>
      <c r="GC56" s="234"/>
      <c r="GD56" s="234"/>
      <c r="GE56" s="234"/>
      <c r="GF56" s="234"/>
      <c r="GG56" s="234"/>
      <c r="GH56" s="234"/>
      <c r="GI56" s="234"/>
      <c r="GJ56" s="234"/>
      <c r="GK56" s="234"/>
      <c r="GL56" s="234"/>
      <c r="GM56" s="234"/>
      <c r="GN56" s="235"/>
      <c r="GO56" s="235"/>
      <c r="GP56" s="235"/>
      <c r="GQ56" s="235"/>
      <c r="GR56" s="235"/>
      <c r="GS56" s="235"/>
      <c r="GT56" s="235"/>
      <c r="GU56" s="235"/>
      <c r="GV56" s="235"/>
      <c r="GW56" s="235"/>
      <c r="GX56" s="235"/>
      <c r="GY56" s="235"/>
      <c r="GZ56" s="235"/>
      <c r="HA56" s="235"/>
      <c r="HB56" s="234"/>
      <c r="HC56" s="234"/>
      <c r="HD56" s="234"/>
      <c r="HE56" s="234"/>
      <c r="HF56" s="234"/>
      <c r="HG56" s="234"/>
      <c r="HH56" s="234"/>
      <c r="HI56" s="234"/>
      <c r="HJ56" s="234"/>
      <c r="HK56" s="234"/>
      <c r="HL56" s="234"/>
      <c r="HM56" s="234"/>
      <c r="HN56" s="234"/>
      <c r="HO56" s="234"/>
      <c r="HP56" s="34"/>
      <c r="HQ56" s="34"/>
      <c r="HR56" s="34"/>
      <c r="HS56" s="34"/>
      <c r="HT56" s="34"/>
      <c r="HU56" s="34"/>
      <c r="HV56" s="34"/>
      <c r="HW56" s="34"/>
      <c r="HX56" s="34"/>
      <c r="HY56" s="34"/>
      <c r="HZ56" s="34"/>
      <c r="IA56" s="34"/>
      <c r="IB56" s="34"/>
      <c r="IC56" s="34"/>
    </row>
    <row r="57" spans="1:237">
      <c r="A57" s="15">
        <f>SUM(N57:HN57)</f>
        <v>0</v>
      </c>
      <c r="B57" s="15">
        <v>0</v>
      </c>
      <c r="C57" s="11">
        <f>H57-B57*2</f>
        <v>0</v>
      </c>
      <c r="D57" s="13" t="s">
        <v>179</v>
      </c>
      <c r="E57" s="13"/>
      <c r="F57" s="13"/>
      <c r="G57" s="14">
        <v>0</v>
      </c>
      <c r="H57" s="14">
        <f>G57*3</f>
        <v>0</v>
      </c>
      <c r="I57" s="27">
        <f t="shared" si="21"/>
        <v>0</v>
      </c>
      <c r="J57" s="15">
        <f t="shared" si="16"/>
        <v>0</v>
      </c>
      <c r="K57" s="22">
        <f t="shared" si="22"/>
        <v>0</v>
      </c>
      <c r="L57" s="37"/>
      <c r="M57" s="37"/>
      <c r="N57" s="234"/>
      <c r="O57" s="234"/>
      <c r="P57" s="234"/>
      <c r="Q57" s="234"/>
      <c r="R57" s="234"/>
      <c r="S57" s="234"/>
      <c r="T57" s="234"/>
      <c r="U57" s="234"/>
      <c r="V57" s="234"/>
      <c r="W57" s="234"/>
      <c r="X57" s="234"/>
      <c r="Y57" s="234"/>
      <c r="Z57" s="234"/>
      <c r="AA57" s="234"/>
      <c r="AB57" s="235"/>
      <c r="AC57" s="235"/>
      <c r="AD57" s="235"/>
      <c r="AE57" s="235"/>
      <c r="AF57" s="235"/>
      <c r="AG57" s="235"/>
      <c r="AH57" s="235"/>
      <c r="AI57" s="235"/>
      <c r="AJ57" s="235"/>
      <c r="AK57" s="235"/>
      <c r="AL57" s="235"/>
      <c r="AM57" s="235"/>
      <c r="AN57" s="235"/>
      <c r="AO57" s="235"/>
      <c r="AP57" s="234"/>
      <c r="AQ57" s="234"/>
      <c r="AR57" s="234"/>
      <c r="AS57" s="234"/>
      <c r="AT57" s="234"/>
      <c r="AU57" s="234"/>
      <c r="AV57" s="234"/>
      <c r="AW57" s="234"/>
      <c r="AX57" s="234"/>
      <c r="AY57" s="234"/>
      <c r="AZ57" s="234"/>
      <c r="BA57" s="234"/>
      <c r="BB57" s="234"/>
      <c r="BC57" s="234"/>
      <c r="BD57" s="235"/>
      <c r="BE57" s="235"/>
      <c r="BF57" s="235"/>
      <c r="BG57" s="235"/>
      <c r="BH57" s="235"/>
      <c r="BI57" s="235"/>
      <c r="BJ57" s="235"/>
      <c r="BK57" s="235"/>
      <c r="BL57" s="235"/>
      <c r="BM57" s="235"/>
      <c r="BN57" s="235"/>
      <c r="BO57" s="235"/>
      <c r="BP57" s="235"/>
      <c r="BQ57" s="235"/>
      <c r="BR57" s="234"/>
      <c r="BS57" s="234"/>
      <c r="BT57" s="234"/>
      <c r="BU57" s="234"/>
      <c r="BV57" s="234"/>
      <c r="BW57" s="234"/>
      <c r="BX57" s="234"/>
      <c r="BY57" s="234"/>
      <c r="BZ57" s="234"/>
      <c r="CA57" s="234"/>
      <c r="CB57" s="234"/>
      <c r="CC57" s="234"/>
      <c r="CD57" s="234"/>
      <c r="CE57" s="234"/>
      <c r="CF57" s="235"/>
      <c r="CG57" s="235"/>
      <c r="CH57" s="235"/>
      <c r="CI57" s="235"/>
      <c r="CJ57" s="235"/>
      <c r="CK57" s="235"/>
      <c r="CL57" s="235"/>
      <c r="CM57" s="235"/>
      <c r="CN57" s="235"/>
      <c r="CO57" s="235"/>
      <c r="CP57" s="235"/>
      <c r="CQ57" s="235"/>
      <c r="CR57" s="235"/>
      <c r="CS57" s="235"/>
      <c r="CT57" s="234"/>
      <c r="CU57" s="234"/>
      <c r="CV57" s="234"/>
      <c r="CW57" s="234"/>
      <c r="CX57" s="234"/>
      <c r="CY57" s="234"/>
      <c r="CZ57" s="234"/>
      <c r="DA57" s="234"/>
      <c r="DB57" s="234"/>
      <c r="DC57" s="234"/>
      <c r="DD57" s="234"/>
      <c r="DE57" s="234"/>
      <c r="DF57" s="234"/>
      <c r="DG57" s="234"/>
      <c r="DH57" s="235"/>
      <c r="DI57" s="235"/>
      <c r="DJ57" s="235"/>
      <c r="DK57" s="235"/>
      <c r="DL57" s="235"/>
      <c r="DM57" s="235"/>
      <c r="DN57" s="235"/>
      <c r="DO57" s="235"/>
      <c r="DP57" s="235"/>
      <c r="DQ57" s="235"/>
      <c r="DR57" s="235"/>
      <c r="DS57" s="235"/>
      <c r="DT57" s="235"/>
      <c r="DU57" s="235"/>
      <c r="DV57" s="234"/>
      <c r="DW57" s="234"/>
      <c r="DX57" s="234"/>
      <c r="DY57" s="234"/>
      <c r="DZ57" s="234"/>
      <c r="EA57" s="234"/>
      <c r="EB57" s="234"/>
      <c r="EC57" s="234"/>
      <c r="ED57" s="234"/>
      <c r="EE57" s="234"/>
      <c r="EF57" s="234"/>
      <c r="EG57" s="234"/>
      <c r="EH57" s="234"/>
      <c r="EI57" s="234"/>
      <c r="EJ57" s="235"/>
      <c r="EK57" s="235"/>
      <c r="EL57" s="235"/>
      <c r="EM57" s="235"/>
      <c r="EN57" s="235"/>
      <c r="EO57" s="235"/>
      <c r="EP57" s="235"/>
      <c r="EQ57" s="235"/>
      <c r="ER57" s="235"/>
      <c r="ES57" s="235"/>
      <c r="ET57" s="235"/>
      <c r="EU57" s="235"/>
      <c r="EV57" s="235"/>
      <c r="EW57" s="235"/>
      <c r="EX57" s="234"/>
      <c r="EY57" s="234"/>
      <c r="EZ57" s="234"/>
      <c r="FA57" s="234"/>
      <c r="FB57" s="234"/>
      <c r="FC57" s="234"/>
      <c r="FD57" s="234"/>
      <c r="FE57" s="234"/>
      <c r="FF57" s="234"/>
      <c r="FG57" s="234"/>
      <c r="FH57" s="234"/>
      <c r="FI57" s="234"/>
      <c r="FJ57" s="234"/>
      <c r="FK57" s="234"/>
      <c r="FL57" s="235"/>
      <c r="FM57" s="235"/>
      <c r="FN57" s="235"/>
      <c r="FO57" s="235"/>
      <c r="FP57" s="235"/>
      <c r="FQ57" s="235"/>
      <c r="FR57" s="235"/>
      <c r="FS57" s="235"/>
      <c r="FT57" s="235"/>
      <c r="FU57" s="235"/>
      <c r="FV57" s="235"/>
      <c r="FW57" s="235"/>
      <c r="FX57" s="235"/>
      <c r="FY57" s="235"/>
      <c r="FZ57" s="234"/>
      <c r="GA57" s="234"/>
      <c r="GB57" s="234"/>
      <c r="GC57" s="234"/>
      <c r="GD57" s="234"/>
      <c r="GE57" s="234"/>
      <c r="GF57" s="234"/>
      <c r="GG57" s="234"/>
      <c r="GH57" s="234"/>
      <c r="GI57" s="234"/>
      <c r="GJ57" s="234"/>
      <c r="GK57" s="234"/>
      <c r="GL57" s="234"/>
      <c r="GM57" s="234"/>
      <c r="GN57" s="235"/>
      <c r="GO57" s="235"/>
      <c r="GP57" s="235"/>
      <c r="GQ57" s="235"/>
      <c r="GR57" s="235"/>
      <c r="GS57" s="235"/>
      <c r="GT57" s="235"/>
      <c r="GU57" s="235"/>
      <c r="GV57" s="235"/>
      <c r="GW57" s="235"/>
      <c r="GX57" s="235"/>
      <c r="GY57" s="235"/>
      <c r="GZ57" s="235"/>
      <c r="HA57" s="235"/>
      <c r="HB57" s="234"/>
      <c r="HC57" s="234"/>
      <c r="HD57" s="234"/>
      <c r="HE57" s="234"/>
      <c r="HF57" s="234"/>
      <c r="HG57" s="234"/>
      <c r="HH57" s="234"/>
      <c r="HI57" s="234"/>
      <c r="HJ57" s="234"/>
      <c r="HK57" s="234"/>
      <c r="HL57" s="234"/>
      <c r="HM57" s="234"/>
      <c r="HN57" s="234"/>
      <c r="HO57" s="234"/>
      <c r="HP57" s="34"/>
      <c r="HQ57" s="34"/>
      <c r="HR57" s="34"/>
      <c r="HS57" s="34"/>
      <c r="HT57" s="34"/>
      <c r="HU57" s="34"/>
      <c r="HV57" s="34"/>
      <c r="HW57" s="34"/>
      <c r="HX57" s="34"/>
      <c r="HY57" s="34"/>
      <c r="HZ57" s="34"/>
      <c r="IA57" s="34"/>
      <c r="IB57" s="34"/>
      <c r="IC57" s="34"/>
    </row>
    <row r="58" spans="1:237">
      <c r="A58" s="15"/>
      <c r="B58" s="15"/>
      <c r="C58" s="11"/>
      <c r="D58" s="13"/>
      <c r="E58" s="13"/>
      <c r="F58" s="13"/>
      <c r="G58" s="14"/>
      <c r="H58" s="14"/>
      <c r="I58" s="27">
        <f t="shared" si="21"/>
        <v>0</v>
      </c>
      <c r="J58" s="15"/>
      <c r="K58" s="22">
        <f t="shared" si="22"/>
        <v>0</v>
      </c>
      <c r="L58" s="26" t="s">
        <v>97</v>
      </c>
      <c r="M58" s="26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4"/>
      <c r="BS58" s="234"/>
      <c r="BT58" s="234"/>
      <c r="BU58" s="234"/>
      <c r="BV58" s="234"/>
      <c r="BW58" s="234"/>
      <c r="BX58" s="234"/>
      <c r="BY58" s="234"/>
      <c r="BZ58" s="234"/>
      <c r="CA58" s="234"/>
      <c r="CB58" s="234"/>
      <c r="CC58" s="234"/>
      <c r="CD58" s="234"/>
      <c r="CE58" s="234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4"/>
      <c r="CU58" s="234"/>
      <c r="CV58" s="234"/>
      <c r="CW58" s="234"/>
      <c r="CX58" s="234"/>
      <c r="CY58" s="234"/>
      <c r="CZ58" s="234"/>
      <c r="DA58" s="234"/>
      <c r="DB58" s="234"/>
      <c r="DC58" s="234"/>
      <c r="DD58" s="234"/>
      <c r="DE58" s="234"/>
      <c r="DF58" s="234"/>
      <c r="DG58" s="234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4"/>
      <c r="DW58" s="234"/>
      <c r="DX58" s="234"/>
      <c r="DY58" s="234"/>
      <c r="DZ58" s="234"/>
      <c r="EA58" s="234"/>
      <c r="EB58" s="234"/>
      <c r="EC58" s="234"/>
      <c r="ED58" s="234"/>
      <c r="EE58" s="234"/>
      <c r="EF58" s="234"/>
      <c r="EG58" s="234"/>
      <c r="EH58" s="234"/>
      <c r="EI58" s="234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4"/>
      <c r="EY58" s="234"/>
      <c r="EZ58" s="234"/>
      <c r="FA58" s="234"/>
      <c r="FB58" s="234"/>
      <c r="FC58" s="234"/>
      <c r="FD58" s="234"/>
      <c r="FE58" s="234"/>
      <c r="FF58" s="234"/>
      <c r="FG58" s="234"/>
      <c r="FH58" s="234"/>
      <c r="FI58" s="234"/>
      <c r="FJ58" s="234"/>
      <c r="FK58" s="234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4"/>
      <c r="GA58" s="234"/>
      <c r="GB58" s="234"/>
      <c r="GC58" s="234"/>
      <c r="GD58" s="234"/>
      <c r="GE58" s="234"/>
      <c r="GF58" s="234"/>
      <c r="GG58" s="234"/>
      <c r="GH58" s="234"/>
      <c r="GI58" s="234"/>
      <c r="GJ58" s="234"/>
      <c r="GK58" s="234"/>
      <c r="GL58" s="234"/>
      <c r="GM58" s="234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4"/>
      <c r="HC58" s="234"/>
      <c r="HD58" s="234"/>
      <c r="HE58" s="234"/>
      <c r="HF58" s="234"/>
      <c r="HG58" s="234"/>
      <c r="HH58" s="234"/>
      <c r="HI58" s="234"/>
      <c r="HJ58" s="234"/>
      <c r="HK58" s="234"/>
      <c r="HL58" s="234"/>
      <c r="HM58" s="234"/>
      <c r="HN58" s="234"/>
      <c r="HO58" s="234"/>
      <c r="HP58" s="34"/>
      <c r="HQ58" s="34"/>
      <c r="HR58" s="34"/>
      <c r="HS58" s="34"/>
      <c r="HT58" s="34"/>
      <c r="HU58" s="34"/>
      <c r="HV58" s="34"/>
      <c r="HW58" s="34"/>
      <c r="HX58" s="34"/>
      <c r="HY58" s="34"/>
      <c r="HZ58" s="34"/>
      <c r="IA58" s="34"/>
      <c r="IB58" s="34"/>
      <c r="IC58" s="34"/>
    </row>
    <row r="59" spans="1:237">
      <c r="A59" s="15">
        <f>SUM(N59:HN59)</f>
        <v>0</v>
      </c>
      <c r="B59" s="15">
        <v>0</v>
      </c>
      <c r="C59" s="11">
        <f>H59-B59*2</f>
        <v>54</v>
      </c>
      <c r="D59" s="13" t="s">
        <v>178</v>
      </c>
      <c r="E59" s="13">
        <v>18</v>
      </c>
      <c r="F59" s="13"/>
      <c r="G59" s="14">
        <f>E59-F59</f>
        <v>18</v>
      </c>
      <c r="H59" s="14">
        <f>G59*3</f>
        <v>54</v>
      </c>
      <c r="I59" s="27">
        <f t="shared" si="21"/>
        <v>0</v>
      </c>
      <c r="J59" s="15">
        <f>H59-I59</f>
        <v>54</v>
      </c>
      <c r="K59" s="22">
        <f t="shared" si="22"/>
        <v>54</v>
      </c>
      <c r="L59" s="23" t="s">
        <v>74</v>
      </c>
      <c r="M59" s="23"/>
      <c r="N59" s="234"/>
      <c r="O59" s="234"/>
      <c r="P59" s="234"/>
      <c r="Q59" s="234"/>
      <c r="R59" s="234"/>
      <c r="S59" s="234"/>
      <c r="T59" s="234"/>
      <c r="U59" s="234"/>
      <c r="V59" s="234"/>
      <c r="W59" s="234"/>
      <c r="X59" s="234"/>
      <c r="Y59" s="234"/>
      <c r="Z59" s="234"/>
      <c r="AA59" s="234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4"/>
      <c r="AQ59" s="234"/>
      <c r="AR59" s="234"/>
      <c r="AS59" s="234"/>
      <c r="AT59" s="234"/>
      <c r="AU59" s="234"/>
      <c r="AV59" s="234"/>
      <c r="AW59" s="234"/>
      <c r="AX59" s="234"/>
      <c r="AY59" s="234"/>
      <c r="AZ59" s="234"/>
      <c r="BA59" s="234"/>
      <c r="BB59" s="234"/>
      <c r="BC59" s="234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4"/>
      <c r="BS59" s="234"/>
      <c r="BT59" s="234"/>
      <c r="BU59" s="234"/>
      <c r="BV59" s="234"/>
      <c r="BW59" s="234"/>
      <c r="BX59" s="234"/>
      <c r="BY59" s="234"/>
      <c r="BZ59" s="234"/>
      <c r="CA59" s="234"/>
      <c r="CB59" s="234"/>
      <c r="CC59" s="234"/>
      <c r="CD59" s="234"/>
      <c r="CE59" s="234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4"/>
      <c r="CU59" s="234"/>
      <c r="CV59" s="234"/>
      <c r="CW59" s="234"/>
      <c r="CX59" s="234"/>
      <c r="CY59" s="234"/>
      <c r="CZ59" s="234"/>
      <c r="DA59" s="234"/>
      <c r="DB59" s="234"/>
      <c r="DC59" s="234"/>
      <c r="DD59" s="234"/>
      <c r="DE59" s="234"/>
      <c r="DF59" s="234"/>
      <c r="DG59" s="234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4"/>
      <c r="DW59" s="234"/>
      <c r="DX59" s="234"/>
      <c r="DY59" s="234"/>
      <c r="DZ59" s="234"/>
      <c r="EA59" s="234"/>
      <c r="EB59" s="234"/>
      <c r="EC59" s="234"/>
      <c r="ED59" s="234"/>
      <c r="EE59" s="234"/>
      <c r="EF59" s="234"/>
      <c r="EG59" s="234"/>
      <c r="EH59" s="234"/>
      <c r="EI59" s="234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4"/>
      <c r="EY59" s="234"/>
      <c r="EZ59" s="234"/>
      <c r="FA59" s="234"/>
      <c r="FB59" s="234"/>
      <c r="FC59" s="234"/>
      <c r="FD59" s="234"/>
      <c r="FE59" s="234"/>
      <c r="FF59" s="234"/>
      <c r="FG59" s="234"/>
      <c r="FH59" s="234"/>
      <c r="FI59" s="234"/>
      <c r="FJ59" s="234"/>
      <c r="FK59" s="234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4"/>
      <c r="GA59" s="234"/>
      <c r="GB59" s="234"/>
      <c r="GC59" s="234"/>
      <c r="GD59" s="234"/>
      <c r="GE59" s="234"/>
      <c r="GF59" s="234"/>
      <c r="GG59" s="234"/>
      <c r="GH59" s="234"/>
      <c r="GI59" s="234"/>
      <c r="GJ59" s="234"/>
      <c r="GK59" s="234"/>
      <c r="GL59" s="234"/>
      <c r="GM59" s="234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4"/>
      <c r="HC59" s="234"/>
      <c r="HD59" s="234"/>
      <c r="HE59" s="234"/>
      <c r="HF59" s="234"/>
      <c r="HG59" s="234"/>
      <c r="HH59" s="234"/>
      <c r="HI59" s="234"/>
      <c r="HJ59" s="234"/>
      <c r="HK59" s="234"/>
      <c r="HL59" s="234"/>
      <c r="HM59" s="234"/>
      <c r="HN59" s="234"/>
      <c r="HO59" s="234"/>
      <c r="HP59" s="34"/>
      <c r="HQ59" s="34"/>
      <c r="HR59" s="34"/>
      <c r="HS59" s="34"/>
      <c r="HT59" s="34"/>
      <c r="HU59" s="34"/>
      <c r="HV59" s="34"/>
      <c r="HW59" s="34"/>
      <c r="HX59" s="34"/>
      <c r="HY59" s="34"/>
      <c r="HZ59" s="34"/>
      <c r="IA59" s="34"/>
      <c r="IB59" s="34"/>
      <c r="IC59" s="34"/>
    </row>
    <row r="60" spans="1:237">
      <c r="C60" s="9">
        <f>SUM(N60:HO60)</f>
        <v>0</v>
      </c>
      <c r="H60" s="9">
        <f>SUM(N60:HN60)</f>
        <v>0</v>
      </c>
      <c r="L60" s="20" t="s">
        <v>77</v>
      </c>
      <c r="M60" s="91"/>
      <c r="N60" s="232">
        <f t="shared" ref="N60:BY60" si="23">SUM(N3:N59)</f>
        <v>0</v>
      </c>
      <c r="O60" s="232">
        <f t="shared" si="23"/>
        <v>0</v>
      </c>
      <c r="P60" s="232">
        <f t="shared" si="23"/>
        <v>0</v>
      </c>
      <c r="Q60" s="232">
        <f t="shared" si="23"/>
        <v>0</v>
      </c>
      <c r="R60" s="232">
        <f t="shared" si="23"/>
        <v>0</v>
      </c>
      <c r="S60" s="232">
        <f t="shared" si="23"/>
        <v>0</v>
      </c>
      <c r="T60" s="232">
        <f t="shared" si="23"/>
        <v>0</v>
      </c>
      <c r="U60" s="232">
        <f t="shared" si="23"/>
        <v>0</v>
      </c>
      <c r="V60" s="232">
        <f t="shared" si="23"/>
        <v>0</v>
      </c>
      <c r="W60" s="232">
        <f t="shared" si="23"/>
        <v>0</v>
      </c>
      <c r="X60" s="232">
        <f t="shared" si="23"/>
        <v>0</v>
      </c>
      <c r="Y60" s="232">
        <f t="shared" si="23"/>
        <v>0</v>
      </c>
      <c r="Z60" s="232">
        <f t="shared" si="23"/>
        <v>0</v>
      </c>
      <c r="AA60" s="232">
        <f t="shared" si="23"/>
        <v>0</v>
      </c>
      <c r="AB60" s="232">
        <f t="shared" si="23"/>
        <v>0</v>
      </c>
      <c r="AC60" s="232">
        <f t="shared" si="23"/>
        <v>0</v>
      </c>
      <c r="AD60" s="232">
        <f t="shared" si="23"/>
        <v>0</v>
      </c>
      <c r="AE60" s="232">
        <f t="shared" si="23"/>
        <v>0</v>
      </c>
      <c r="AF60" s="232">
        <f t="shared" si="23"/>
        <v>0</v>
      </c>
      <c r="AG60" s="232">
        <f t="shared" si="23"/>
        <v>0</v>
      </c>
      <c r="AH60" s="232">
        <f t="shared" si="23"/>
        <v>0</v>
      </c>
      <c r="AI60" s="232">
        <f t="shared" si="23"/>
        <v>0</v>
      </c>
      <c r="AJ60" s="232">
        <f t="shared" si="23"/>
        <v>0</v>
      </c>
      <c r="AK60" s="232">
        <f t="shared" si="23"/>
        <v>0</v>
      </c>
      <c r="AL60" s="232">
        <f t="shared" si="23"/>
        <v>0</v>
      </c>
      <c r="AM60" s="232">
        <f t="shared" si="23"/>
        <v>0</v>
      </c>
      <c r="AN60" s="232">
        <f t="shared" si="23"/>
        <v>0</v>
      </c>
      <c r="AO60" s="232">
        <f t="shared" si="23"/>
        <v>0</v>
      </c>
      <c r="AP60" s="232">
        <f t="shared" si="23"/>
        <v>0</v>
      </c>
      <c r="AQ60" s="232">
        <f t="shared" si="23"/>
        <v>0</v>
      </c>
      <c r="AR60" s="232">
        <f t="shared" si="23"/>
        <v>0</v>
      </c>
      <c r="AS60" s="232">
        <f t="shared" si="23"/>
        <v>0</v>
      </c>
      <c r="AT60" s="232">
        <f t="shared" si="23"/>
        <v>0</v>
      </c>
      <c r="AU60" s="232">
        <f t="shared" si="23"/>
        <v>0</v>
      </c>
      <c r="AV60" s="232">
        <f t="shared" si="23"/>
        <v>0</v>
      </c>
      <c r="AW60" s="232">
        <f t="shared" si="23"/>
        <v>0</v>
      </c>
      <c r="AX60" s="232">
        <f t="shared" si="23"/>
        <v>0</v>
      </c>
      <c r="AY60" s="232">
        <f t="shared" si="23"/>
        <v>0</v>
      </c>
      <c r="AZ60" s="232">
        <f t="shared" si="23"/>
        <v>0</v>
      </c>
      <c r="BA60" s="232">
        <f t="shared" si="23"/>
        <v>0</v>
      </c>
      <c r="BB60" s="232">
        <f t="shared" si="23"/>
        <v>0</v>
      </c>
      <c r="BC60" s="232">
        <f t="shared" si="23"/>
        <v>0</v>
      </c>
      <c r="BD60" s="232">
        <f t="shared" si="23"/>
        <v>0</v>
      </c>
      <c r="BE60" s="232">
        <f t="shared" si="23"/>
        <v>0</v>
      </c>
      <c r="BF60" s="232">
        <f t="shared" si="23"/>
        <v>0</v>
      </c>
      <c r="BG60" s="232">
        <f t="shared" si="23"/>
        <v>0</v>
      </c>
      <c r="BH60" s="232">
        <f t="shared" si="23"/>
        <v>0</v>
      </c>
      <c r="BI60" s="232">
        <f t="shared" si="23"/>
        <v>0</v>
      </c>
      <c r="BJ60" s="232">
        <f t="shared" si="23"/>
        <v>0</v>
      </c>
      <c r="BK60" s="232">
        <f t="shared" si="23"/>
        <v>0</v>
      </c>
      <c r="BL60" s="232">
        <f t="shared" si="23"/>
        <v>0</v>
      </c>
      <c r="BM60" s="232">
        <f t="shared" si="23"/>
        <v>0</v>
      </c>
      <c r="BN60" s="232">
        <f t="shared" si="23"/>
        <v>0</v>
      </c>
      <c r="BO60" s="232">
        <f t="shared" si="23"/>
        <v>0</v>
      </c>
      <c r="BP60" s="232">
        <f t="shared" si="23"/>
        <v>0</v>
      </c>
      <c r="BQ60" s="232">
        <f t="shared" si="23"/>
        <v>0</v>
      </c>
      <c r="BR60" s="232">
        <f t="shared" si="23"/>
        <v>0</v>
      </c>
      <c r="BS60" s="232">
        <f t="shared" si="23"/>
        <v>0</v>
      </c>
      <c r="BT60" s="232">
        <f t="shared" si="23"/>
        <v>0</v>
      </c>
      <c r="BU60" s="232">
        <f t="shared" si="23"/>
        <v>0</v>
      </c>
      <c r="BV60" s="232">
        <f t="shared" si="23"/>
        <v>0</v>
      </c>
      <c r="BW60" s="232">
        <f t="shared" si="23"/>
        <v>0</v>
      </c>
      <c r="BX60" s="232">
        <f t="shared" si="23"/>
        <v>0</v>
      </c>
      <c r="BY60" s="232">
        <f t="shared" si="23"/>
        <v>0</v>
      </c>
      <c r="BZ60" s="232">
        <f t="shared" ref="BZ60:EK60" si="24">SUM(BZ3:BZ59)</f>
        <v>0</v>
      </c>
      <c r="CA60" s="232">
        <f t="shared" si="24"/>
        <v>0</v>
      </c>
      <c r="CB60" s="232">
        <f t="shared" si="24"/>
        <v>0</v>
      </c>
      <c r="CC60" s="232">
        <f t="shared" si="24"/>
        <v>0</v>
      </c>
      <c r="CD60" s="232">
        <f t="shared" si="24"/>
        <v>0</v>
      </c>
      <c r="CE60" s="232">
        <f t="shared" si="24"/>
        <v>0</v>
      </c>
      <c r="CF60" s="232">
        <f t="shared" si="24"/>
        <v>0</v>
      </c>
      <c r="CG60" s="232">
        <f t="shared" si="24"/>
        <v>0</v>
      </c>
      <c r="CH60" s="232">
        <f t="shared" si="24"/>
        <v>0</v>
      </c>
      <c r="CI60" s="232">
        <f t="shared" si="24"/>
        <v>0</v>
      </c>
      <c r="CJ60" s="232">
        <f t="shared" si="24"/>
        <v>0</v>
      </c>
      <c r="CK60" s="232">
        <f t="shared" si="24"/>
        <v>0</v>
      </c>
      <c r="CL60" s="232">
        <f t="shared" si="24"/>
        <v>0</v>
      </c>
      <c r="CM60" s="232">
        <f t="shared" si="24"/>
        <v>0</v>
      </c>
      <c r="CN60" s="232">
        <f t="shared" si="24"/>
        <v>0</v>
      </c>
      <c r="CO60" s="232">
        <f t="shared" si="24"/>
        <v>0</v>
      </c>
      <c r="CP60" s="232">
        <f t="shared" si="24"/>
        <v>0</v>
      </c>
      <c r="CQ60" s="232">
        <f t="shared" si="24"/>
        <v>0</v>
      </c>
      <c r="CR60" s="232">
        <f t="shared" si="24"/>
        <v>0</v>
      </c>
      <c r="CS60" s="232">
        <f t="shared" si="24"/>
        <v>0</v>
      </c>
      <c r="CT60" s="232">
        <f t="shared" si="24"/>
        <v>0</v>
      </c>
      <c r="CU60" s="232">
        <f t="shared" si="24"/>
        <v>0</v>
      </c>
      <c r="CV60" s="232">
        <f t="shared" si="24"/>
        <v>0</v>
      </c>
      <c r="CW60" s="232">
        <f t="shared" si="24"/>
        <v>0</v>
      </c>
      <c r="CX60" s="232">
        <f t="shared" si="24"/>
        <v>0</v>
      </c>
      <c r="CY60" s="232">
        <f t="shared" si="24"/>
        <v>0</v>
      </c>
      <c r="CZ60" s="232">
        <f t="shared" si="24"/>
        <v>0</v>
      </c>
      <c r="DA60" s="232">
        <f t="shared" si="24"/>
        <v>0</v>
      </c>
      <c r="DB60" s="232">
        <f t="shared" si="24"/>
        <v>0</v>
      </c>
      <c r="DC60" s="232">
        <f t="shared" si="24"/>
        <v>0</v>
      </c>
      <c r="DD60" s="232">
        <f t="shared" si="24"/>
        <v>0</v>
      </c>
      <c r="DE60" s="232">
        <f t="shared" si="24"/>
        <v>0</v>
      </c>
      <c r="DF60" s="232">
        <f t="shared" si="24"/>
        <v>0</v>
      </c>
      <c r="DG60" s="232">
        <f t="shared" si="24"/>
        <v>0</v>
      </c>
      <c r="DH60" s="232">
        <f t="shared" si="24"/>
        <v>0</v>
      </c>
      <c r="DI60" s="232">
        <f t="shared" si="24"/>
        <v>0</v>
      </c>
      <c r="DJ60" s="232">
        <f t="shared" si="24"/>
        <v>0</v>
      </c>
      <c r="DK60" s="232">
        <f t="shared" si="24"/>
        <v>0</v>
      </c>
      <c r="DL60" s="232">
        <f t="shared" si="24"/>
        <v>0</v>
      </c>
      <c r="DM60" s="232">
        <f t="shared" si="24"/>
        <v>0</v>
      </c>
      <c r="DN60" s="232">
        <f t="shared" si="24"/>
        <v>0</v>
      </c>
      <c r="DO60" s="232">
        <f t="shared" si="24"/>
        <v>0</v>
      </c>
      <c r="DP60" s="232">
        <f t="shared" si="24"/>
        <v>0</v>
      </c>
      <c r="DQ60" s="232">
        <f t="shared" si="24"/>
        <v>0</v>
      </c>
      <c r="DR60" s="232">
        <f t="shared" si="24"/>
        <v>0</v>
      </c>
      <c r="DS60" s="232">
        <f t="shared" si="24"/>
        <v>0</v>
      </c>
      <c r="DT60" s="232">
        <f t="shared" si="24"/>
        <v>0</v>
      </c>
      <c r="DU60" s="232">
        <f t="shared" si="24"/>
        <v>0</v>
      </c>
      <c r="DV60" s="232">
        <f t="shared" si="24"/>
        <v>0</v>
      </c>
      <c r="DW60" s="232">
        <f t="shared" si="24"/>
        <v>0</v>
      </c>
      <c r="DX60" s="232">
        <f t="shared" si="24"/>
        <v>0</v>
      </c>
      <c r="DY60" s="232">
        <f t="shared" si="24"/>
        <v>0</v>
      </c>
      <c r="DZ60" s="232">
        <f t="shared" si="24"/>
        <v>0</v>
      </c>
      <c r="EA60" s="232">
        <f t="shared" si="24"/>
        <v>0</v>
      </c>
      <c r="EB60" s="232">
        <f t="shared" si="24"/>
        <v>0</v>
      </c>
      <c r="EC60" s="232">
        <f t="shared" si="24"/>
        <v>0</v>
      </c>
      <c r="ED60" s="232">
        <f t="shared" si="24"/>
        <v>0</v>
      </c>
      <c r="EE60" s="232">
        <f t="shared" si="24"/>
        <v>0</v>
      </c>
      <c r="EF60" s="232">
        <f t="shared" si="24"/>
        <v>0</v>
      </c>
      <c r="EG60" s="232">
        <f t="shared" si="24"/>
        <v>0</v>
      </c>
      <c r="EH60" s="232">
        <f t="shared" si="24"/>
        <v>0</v>
      </c>
      <c r="EI60" s="232">
        <f t="shared" si="24"/>
        <v>0</v>
      </c>
      <c r="EJ60" s="232">
        <f t="shared" si="24"/>
        <v>0</v>
      </c>
      <c r="EK60" s="232">
        <f t="shared" si="24"/>
        <v>0</v>
      </c>
      <c r="EL60" s="232">
        <f t="shared" ref="EL60:GW60" si="25">SUM(EL3:EL59)</f>
        <v>0</v>
      </c>
      <c r="EM60" s="232">
        <f t="shared" si="25"/>
        <v>0</v>
      </c>
      <c r="EN60" s="232">
        <f t="shared" si="25"/>
        <v>0</v>
      </c>
      <c r="EO60" s="232">
        <f t="shared" si="25"/>
        <v>0</v>
      </c>
      <c r="EP60" s="232">
        <f t="shared" si="25"/>
        <v>0</v>
      </c>
      <c r="EQ60" s="232">
        <f t="shared" si="25"/>
        <v>0</v>
      </c>
      <c r="ER60" s="232">
        <f t="shared" si="25"/>
        <v>0</v>
      </c>
      <c r="ES60" s="232">
        <f t="shared" si="25"/>
        <v>0</v>
      </c>
      <c r="ET60" s="232">
        <f t="shared" si="25"/>
        <v>0</v>
      </c>
      <c r="EU60" s="232">
        <f t="shared" si="25"/>
        <v>0</v>
      </c>
      <c r="EV60" s="232">
        <f t="shared" si="25"/>
        <v>0</v>
      </c>
      <c r="EW60" s="232">
        <f t="shared" si="25"/>
        <v>0</v>
      </c>
      <c r="EX60" s="232">
        <f t="shared" si="25"/>
        <v>0</v>
      </c>
      <c r="EY60" s="232">
        <f t="shared" si="25"/>
        <v>0</v>
      </c>
      <c r="EZ60" s="232">
        <f t="shared" si="25"/>
        <v>0</v>
      </c>
      <c r="FA60" s="232">
        <f t="shared" si="25"/>
        <v>0</v>
      </c>
      <c r="FB60" s="232">
        <f t="shared" si="25"/>
        <v>0</v>
      </c>
      <c r="FC60" s="232">
        <f t="shared" si="25"/>
        <v>0</v>
      </c>
      <c r="FD60" s="232">
        <f t="shared" si="25"/>
        <v>0</v>
      </c>
      <c r="FE60" s="232">
        <f t="shared" si="25"/>
        <v>0</v>
      </c>
      <c r="FF60" s="232">
        <f t="shared" si="25"/>
        <v>0</v>
      </c>
      <c r="FG60" s="232">
        <f t="shared" si="25"/>
        <v>0</v>
      </c>
      <c r="FH60" s="232">
        <f t="shared" si="25"/>
        <v>0</v>
      </c>
      <c r="FI60" s="232">
        <f t="shared" si="25"/>
        <v>0</v>
      </c>
      <c r="FJ60" s="232">
        <f t="shared" si="25"/>
        <v>0</v>
      </c>
      <c r="FK60" s="232">
        <f t="shared" si="25"/>
        <v>0</v>
      </c>
      <c r="FL60" s="232">
        <f t="shared" si="25"/>
        <v>0</v>
      </c>
      <c r="FM60" s="232">
        <f t="shared" si="25"/>
        <v>0</v>
      </c>
      <c r="FN60" s="232">
        <f t="shared" si="25"/>
        <v>0</v>
      </c>
      <c r="FO60" s="232">
        <f t="shared" si="25"/>
        <v>0</v>
      </c>
      <c r="FP60" s="232">
        <f t="shared" si="25"/>
        <v>0</v>
      </c>
      <c r="FQ60" s="232">
        <f t="shared" si="25"/>
        <v>0</v>
      </c>
      <c r="FR60" s="232">
        <f t="shared" si="25"/>
        <v>0</v>
      </c>
      <c r="FS60" s="232">
        <f t="shared" si="25"/>
        <v>0</v>
      </c>
      <c r="FT60" s="232">
        <f t="shared" si="25"/>
        <v>0</v>
      </c>
      <c r="FU60" s="232">
        <f t="shared" si="25"/>
        <v>0</v>
      </c>
      <c r="FV60" s="232">
        <f t="shared" si="25"/>
        <v>0</v>
      </c>
      <c r="FW60" s="232">
        <f t="shared" si="25"/>
        <v>0</v>
      </c>
      <c r="FX60" s="232">
        <f t="shared" si="25"/>
        <v>0</v>
      </c>
      <c r="FY60" s="232">
        <f t="shared" si="25"/>
        <v>0</v>
      </c>
      <c r="FZ60" s="232">
        <f t="shared" si="25"/>
        <v>0</v>
      </c>
      <c r="GA60" s="232">
        <f t="shared" si="25"/>
        <v>0</v>
      </c>
      <c r="GB60" s="232">
        <f t="shared" si="25"/>
        <v>0</v>
      </c>
      <c r="GC60" s="232">
        <f t="shared" si="25"/>
        <v>0</v>
      </c>
      <c r="GD60" s="232">
        <f t="shared" si="25"/>
        <v>0</v>
      </c>
      <c r="GE60" s="232">
        <f t="shared" si="25"/>
        <v>0</v>
      </c>
      <c r="GF60" s="232">
        <f t="shared" si="25"/>
        <v>0</v>
      </c>
      <c r="GG60" s="232">
        <f t="shared" si="25"/>
        <v>0</v>
      </c>
      <c r="GH60" s="232">
        <f t="shared" si="25"/>
        <v>0</v>
      </c>
      <c r="GI60" s="232">
        <f t="shared" si="25"/>
        <v>0</v>
      </c>
      <c r="GJ60" s="232">
        <f t="shared" si="25"/>
        <v>0</v>
      </c>
      <c r="GK60" s="232">
        <f t="shared" si="25"/>
        <v>0</v>
      </c>
      <c r="GL60" s="232">
        <f t="shared" si="25"/>
        <v>0</v>
      </c>
      <c r="GM60" s="232">
        <f t="shared" si="25"/>
        <v>0</v>
      </c>
      <c r="GN60" s="232">
        <f t="shared" si="25"/>
        <v>0</v>
      </c>
      <c r="GO60" s="232">
        <f t="shared" si="25"/>
        <v>0</v>
      </c>
      <c r="GP60" s="232">
        <f t="shared" si="25"/>
        <v>0</v>
      </c>
      <c r="GQ60" s="232">
        <f t="shared" si="25"/>
        <v>0</v>
      </c>
      <c r="GR60" s="232">
        <f t="shared" si="25"/>
        <v>0</v>
      </c>
      <c r="GS60" s="232">
        <f t="shared" si="25"/>
        <v>0</v>
      </c>
      <c r="GT60" s="232">
        <f t="shared" si="25"/>
        <v>0</v>
      </c>
      <c r="GU60" s="232">
        <f t="shared" si="25"/>
        <v>0</v>
      </c>
      <c r="GV60" s="232">
        <f t="shared" si="25"/>
        <v>0</v>
      </c>
      <c r="GW60" s="232">
        <f t="shared" si="25"/>
        <v>0</v>
      </c>
      <c r="GX60" s="232">
        <f t="shared" ref="GX60:IC60" si="26">SUM(GX3:GX59)</f>
        <v>0</v>
      </c>
      <c r="GY60" s="232">
        <f t="shared" si="26"/>
        <v>0</v>
      </c>
      <c r="GZ60" s="232">
        <f t="shared" si="26"/>
        <v>0</v>
      </c>
      <c r="HA60" s="232">
        <f t="shared" si="26"/>
        <v>0</v>
      </c>
      <c r="HB60" s="232">
        <f t="shared" si="26"/>
        <v>0</v>
      </c>
      <c r="HC60" s="232">
        <f t="shared" si="26"/>
        <v>0</v>
      </c>
      <c r="HD60" s="232">
        <f t="shared" si="26"/>
        <v>0</v>
      </c>
      <c r="HE60" s="232">
        <f t="shared" si="26"/>
        <v>0</v>
      </c>
      <c r="HF60" s="232">
        <f t="shared" si="26"/>
        <v>0</v>
      </c>
      <c r="HG60" s="232">
        <f t="shared" si="26"/>
        <v>0</v>
      </c>
      <c r="HH60" s="232">
        <f t="shared" si="26"/>
        <v>0</v>
      </c>
      <c r="HI60" s="232">
        <f t="shared" si="26"/>
        <v>0</v>
      </c>
      <c r="HJ60" s="232">
        <f t="shared" si="26"/>
        <v>0</v>
      </c>
      <c r="HK60" s="232">
        <f t="shared" si="26"/>
        <v>0</v>
      </c>
      <c r="HL60" s="232">
        <f t="shared" si="26"/>
        <v>0</v>
      </c>
      <c r="HM60" s="232">
        <f t="shared" si="26"/>
        <v>0</v>
      </c>
      <c r="HN60" s="232">
        <f t="shared" si="26"/>
        <v>0</v>
      </c>
      <c r="HO60" s="232">
        <f t="shared" si="26"/>
        <v>0</v>
      </c>
      <c r="HP60" s="9">
        <f t="shared" si="26"/>
        <v>0</v>
      </c>
      <c r="HQ60" s="9">
        <f t="shared" si="26"/>
        <v>0</v>
      </c>
      <c r="HR60" s="9">
        <f t="shared" si="26"/>
        <v>0</v>
      </c>
      <c r="HS60" s="9">
        <f t="shared" si="26"/>
        <v>0</v>
      </c>
      <c r="HT60" s="9">
        <f t="shared" si="26"/>
        <v>0</v>
      </c>
      <c r="HU60" s="9">
        <f t="shared" si="26"/>
        <v>0</v>
      </c>
      <c r="HV60" s="9">
        <f t="shared" si="26"/>
        <v>0</v>
      </c>
      <c r="HW60" s="9">
        <f t="shared" si="26"/>
        <v>0</v>
      </c>
      <c r="HX60" s="9">
        <f t="shared" si="26"/>
        <v>0</v>
      </c>
      <c r="HY60" s="9">
        <f t="shared" si="26"/>
        <v>0</v>
      </c>
      <c r="HZ60" s="9">
        <f t="shared" si="26"/>
        <v>0</v>
      </c>
      <c r="IA60" s="9">
        <f t="shared" si="26"/>
        <v>0</v>
      </c>
      <c r="IB60" s="9">
        <f t="shared" si="26"/>
        <v>0</v>
      </c>
      <c r="IC60" s="9">
        <f t="shared" si="26"/>
        <v>0</v>
      </c>
    </row>
    <row r="61" spans="1:237">
      <c r="C61" s="9">
        <f>SUM(N61:HO61)</f>
        <v>0</v>
      </c>
      <c r="H61" s="9">
        <f>SUM(N61:HM61)</f>
        <v>0</v>
      </c>
      <c r="L61" s="91" t="s">
        <v>98</v>
      </c>
      <c r="M61" s="91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8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8"/>
      <c r="EY61" s="17"/>
      <c r="EZ61" s="17"/>
      <c r="FA61" s="17"/>
      <c r="FB61" s="17"/>
      <c r="FC61" s="17"/>
      <c r="FD61" s="17"/>
      <c r="FE61" s="17"/>
      <c r="FF61" s="17"/>
      <c r="FG61" s="17"/>
      <c r="FH61" s="17"/>
      <c r="FI61" s="17"/>
      <c r="FJ61" s="17"/>
      <c r="FK61" s="17"/>
      <c r="FL61" s="17"/>
      <c r="FM61" s="17"/>
      <c r="FN61" s="17"/>
      <c r="FO61" s="17"/>
      <c r="FP61" s="17"/>
      <c r="FQ61" s="17"/>
      <c r="FR61" s="17"/>
      <c r="FS61" s="17"/>
      <c r="FT61" s="17"/>
      <c r="FU61" s="17"/>
      <c r="FV61" s="17"/>
      <c r="FW61" s="17"/>
      <c r="FX61" s="17"/>
      <c r="FY61" s="17"/>
      <c r="FZ61" s="17"/>
      <c r="GA61" s="17"/>
      <c r="GB61" s="17"/>
      <c r="GC61" s="17"/>
      <c r="GD61" s="17"/>
      <c r="GE61" s="17"/>
      <c r="GF61" s="17"/>
      <c r="GG61" s="17"/>
      <c r="GH61" s="17"/>
      <c r="GI61" s="17"/>
      <c r="GJ61" s="17"/>
      <c r="GK61" s="17"/>
      <c r="GL61" s="17"/>
      <c r="GM61" s="17"/>
      <c r="GN61" s="17"/>
      <c r="GO61" s="17"/>
      <c r="GP61" s="17"/>
      <c r="GQ61" s="17"/>
      <c r="GR61" s="17"/>
      <c r="GS61" s="17"/>
      <c r="GT61" s="17"/>
      <c r="GU61" s="17"/>
      <c r="GV61" s="17"/>
      <c r="GW61" s="17"/>
      <c r="GX61" s="17"/>
      <c r="GY61" s="17"/>
      <c r="GZ61" s="17"/>
      <c r="HA61" s="17"/>
      <c r="HB61" s="17"/>
      <c r="HC61" s="17"/>
      <c r="HD61" s="17"/>
      <c r="HE61" s="17"/>
      <c r="HF61" s="17"/>
      <c r="HG61" s="17"/>
      <c r="HH61" s="17"/>
      <c r="HI61" s="17"/>
      <c r="HJ61" s="17"/>
      <c r="HK61" s="17"/>
      <c r="HL61" s="17"/>
      <c r="HM61" s="17"/>
      <c r="HN61" s="17"/>
      <c r="HO61" s="17"/>
      <c r="HP61" s="17"/>
      <c r="HQ61" s="17"/>
      <c r="HR61" s="17"/>
      <c r="HS61" s="17"/>
      <c r="HT61" s="17"/>
      <c r="HU61" s="17"/>
      <c r="HV61" s="17"/>
      <c r="HW61" s="17"/>
      <c r="HX61" s="17"/>
      <c r="HY61" s="17"/>
      <c r="HZ61" s="17"/>
      <c r="IA61" s="17"/>
      <c r="IB61" s="17"/>
      <c r="IC61" s="17"/>
    </row>
    <row r="62" spans="1:237">
      <c r="C62" s="9">
        <f>SUM(N62:HN62)</f>
        <v>0</v>
      </c>
      <c r="H62" s="9">
        <f>SUM(N62:HL62)</f>
        <v>0</v>
      </c>
      <c r="L62" s="91" t="s">
        <v>52</v>
      </c>
      <c r="M62" s="91"/>
      <c r="N62" s="9">
        <f t="shared" ref="N62:BY62" si="27">N61-N60</f>
        <v>0</v>
      </c>
      <c r="O62" s="9">
        <f t="shared" si="27"/>
        <v>0</v>
      </c>
      <c r="P62" s="9">
        <f t="shared" si="27"/>
        <v>0</v>
      </c>
      <c r="Q62" s="9">
        <f t="shared" si="27"/>
        <v>0</v>
      </c>
      <c r="R62" s="9">
        <f t="shared" si="27"/>
        <v>0</v>
      </c>
      <c r="S62" s="9">
        <f t="shared" si="27"/>
        <v>0</v>
      </c>
      <c r="T62" s="9">
        <f t="shared" si="27"/>
        <v>0</v>
      </c>
      <c r="U62" s="9">
        <f t="shared" si="27"/>
        <v>0</v>
      </c>
      <c r="V62" s="9">
        <f t="shared" si="27"/>
        <v>0</v>
      </c>
      <c r="W62" s="9">
        <f t="shared" si="27"/>
        <v>0</v>
      </c>
      <c r="X62" s="9">
        <f t="shared" si="27"/>
        <v>0</v>
      </c>
      <c r="Y62" s="9">
        <f t="shared" si="27"/>
        <v>0</v>
      </c>
      <c r="Z62" s="9">
        <f t="shared" si="27"/>
        <v>0</v>
      </c>
      <c r="AA62" s="9">
        <f t="shared" si="27"/>
        <v>0</v>
      </c>
      <c r="AB62" s="9">
        <f t="shared" si="27"/>
        <v>0</v>
      </c>
      <c r="AC62" s="9">
        <f t="shared" si="27"/>
        <v>0</v>
      </c>
      <c r="AD62" s="9">
        <f t="shared" si="27"/>
        <v>0</v>
      </c>
      <c r="AE62" s="9">
        <f t="shared" si="27"/>
        <v>0</v>
      </c>
      <c r="AF62" s="9">
        <f t="shared" si="27"/>
        <v>0</v>
      </c>
      <c r="AG62" s="9">
        <f t="shared" si="27"/>
        <v>0</v>
      </c>
      <c r="AH62" s="9">
        <f t="shared" si="27"/>
        <v>0</v>
      </c>
      <c r="AI62" s="9">
        <f t="shared" si="27"/>
        <v>0</v>
      </c>
      <c r="AJ62" s="9">
        <f t="shared" si="27"/>
        <v>0</v>
      </c>
      <c r="AK62" s="9">
        <f t="shared" si="27"/>
        <v>0</v>
      </c>
      <c r="AL62" s="9">
        <f t="shared" si="27"/>
        <v>0</v>
      </c>
      <c r="AM62" s="9">
        <f t="shared" si="27"/>
        <v>0</v>
      </c>
      <c r="AN62" s="9">
        <f t="shared" si="27"/>
        <v>0</v>
      </c>
      <c r="AO62" s="9">
        <f t="shared" si="27"/>
        <v>0</v>
      </c>
      <c r="AP62" s="9">
        <f t="shared" si="27"/>
        <v>0</v>
      </c>
      <c r="AQ62" s="9">
        <f t="shared" si="27"/>
        <v>0</v>
      </c>
      <c r="AR62" s="9">
        <f t="shared" si="27"/>
        <v>0</v>
      </c>
      <c r="AS62" s="9">
        <f t="shared" si="27"/>
        <v>0</v>
      </c>
      <c r="AT62" s="9">
        <f t="shared" si="27"/>
        <v>0</v>
      </c>
      <c r="AU62" s="9">
        <f t="shared" si="27"/>
        <v>0</v>
      </c>
      <c r="AV62" s="9">
        <f t="shared" si="27"/>
        <v>0</v>
      </c>
      <c r="AW62" s="9">
        <f t="shared" si="27"/>
        <v>0</v>
      </c>
      <c r="AX62" s="9">
        <f t="shared" si="27"/>
        <v>0</v>
      </c>
      <c r="AY62" s="9">
        <f t="shared" si="27"/>
        <v>0</v>
      </c>
      <c r="AZ62" s="9">
        <f t="shared" si="27"/>
        <v>0</v>
      </c>
      <c r="BA62" s="9">
        <f t="shared" si="27"/>
        <v>0</v>
      </c>
      <c r="BB62" s="9">
        <f t="shared" si="27"/>
        <v>0</v>
      </c>
      <c r="BC62" s="9">
        <f t="shared" si="27"/>
        <v>0</v>
      </c>
      <c r="BD62" s="9">
        <f t="shared" si="27"/>
        <v>0</v>
      </c>
      <c r="BE62" s="9">
        <f t="shared" si="27"/>
        <v>0</v>
      </c>
      <c r="BF62" s="9">
        <f t="shared" si="27"/>
        <v>0</v>
      </c>
      <c r="BG62" s="9">
        <f t="shared" si="27"/>
        <v>0</v>
      </c>
      <c r="BH62" s="9">
        <f t="shared" si="27"/>
        <v>0</v>
      </c>
      <c r="BI62" s="9">
        <f t="shared" si="27"/>
        <v>0</v>
      </c>
      <c r="BJ62" s="9">
        <f t="shared" si="27"/>
        <v>0</v>
      </c>
      <c r="BK62" s="9">
        <f t="shared" si="27"/>
        <v>0</v>
      </c>
      <c r="BL62" s="9">
        <f t="shared" si="27"/>
        <v>0</v>
      </c>
      <c r="BM62" s="9">
        <f t="shared" si="27"/>
        <v>0</v>
      </c>
      <c r="BN62" s="9">
        <f t="shared" si="27"/>
        <v>0</v>
      </c>
      <c r="BO62" s="9">
        <f t="shared" si="27"/>
        <v>0</v>
      </c>
      <c r="BP62" s="9">
        <f t="shared" si="27"/>
        <v>0</v>
      </c>
      <c r="BQ62" s="9">
        <f t="shared" si="27"/>
        <v>0</v>
      </c>
      <c r="BR62" s="9">
        <f t="shared" si="27"/>
        <v>0</v>
      </c>
      <c r="BS62" s="9">
        <f t="shared" si="27"/>
        <v>0</v>
      </c>
      <c r="BT62" s="9">
        <f t="shared" si="27"/>
        <v>0</v>
      </c>
      <c r="BU62" s="9">
        <f t="shared" si="27"/>
        <v>0</v>
      </c>
      <c r="BV62" s="9">
        <f t="shared" si="27"/>
        <v>0</v>
      </c>
      <c r="BW62" s="9">
        <f t="shared" si="27"/>
        <v>0</v>
      </c>
      <c r="BX62" s="9">
        <f t="shared" si="27"/>
        <v>0</v>
      </c>
      <c r="BY62" s="9">
        <f t="shared" si="27"/>
        <v>0</v>
      </c>
      <c r="BZ62" s="9">
        <f t="shared" ref="BZ62:EK62" si="28">BZ61-BZ60</f>
        <v>0</v>
      </c>
      <c r="CA62" s="9">
        <f t="shared" si="28"/>
        <v>0</v>
      </c>
      <c r="CB62" s="9">
        <f t="shared" si="28"/>
        <v>0</v>
      </c>
      <c r="CC62" s="9">
        <f t="shared" si="28"/>
        <v>0</v>
      </c>
      <c r="CD62" s="9">
        <f t="shared" si="28"/>
        <v>0</v>
      </c>
      <c r="CE62" s="9">
        <f t="shared" si="28"/>
        <v>0</v>
      </c>
      <c r="CF62" s="19">
        <f t="shared" si="28"/>
        <v>0</v>
      </c>
      <c r="CG62" s="9">
        <f t="shared" si="28"/>
        <v>0</v>
      </c>
      <c r="CH62" s="9">
        <f t="shared" si="28"/>
        <v>0</v>
      </c>
      <c r="CI62" s="9">
        <f t="shared" si="28"/>
        <v>0</v>
      </c>
      <c r="CJ62" s="9">
        <f t="shared" si="28"/>
        <v>0</v>
      </c>
      <c r="CK62" s="9">
        <f t="shared" si="28"/>
        <v>0</v>
      </c>
      <c r="CL62" s="9">
        <f t="shared" si="28"/>
        <v>0</v>
      </c>
      <c r="CM62" s="9">
        <f t="shared" si="28"/>
        <v>0</v>
      </c>
      <c r="CN62" s="9">
        <f t="shared" si="28"/>
        <v>0</v>
      </c>
      <c r="CO62" s="9">
        <f t="shared" si="28"/>
        <v>0</v>
      </c>
      <c r="CP62" s="9">
        <f t="shared" si="28"/>
        <v>0</v>
      </c>
      <c r="CQ62" s="9">
        <f t="shared" si="28"/>
        <v>0</v>
      </c>
      <c r="CR62" s="9">
        <f t="shared" si="28"/>
        <v>0</v>
      </c>
      <c r="CS62" s="9">
        <f t="shared" si="28"/>
        <v>0</v>
      </c>
      <c r="CT62" s="9">
        <f t="shared" si="28"/>
        <v>0</v>
      </c>
      <c r="CU62" s="9">
        <f t="shared" si="28"/>
        <v>0</v>
      </c>
      <c r="CV62" s="9">
        <f t="shared" si="28"/>
        <v>0</v>
      </c>
      <c r="CW62" s="9">
        <f t="shared" si="28"/>
        <v>0</v>
      </c>
      <c r="CX62" s="9">
        <f t="shared" si="28"/>
        <v>0</v>
      </c>
      <c r="CY62" s="9">
        <f t="shared" si="28"/>
        <v>0</v>
      </c>
      <c r="CZ62" s="9">
        <f t="shared" si="28"/>
        <v>0</v>
      </c>
      <c r="DA62" s="9">
        <f t="shared" si="28"/>
        <v>0</v>
      </c>
      <c r="DB62" s="9">
        <f t="shared" si="28"/>
        <v>0</v>
      </c>
      <c r="DC62" s="9">
        <f t="shared" si="28"/>
        <v>0</v>
      </c>
      <c r="DD62" s="9">
        <f t="shared" si="28"/>
        <v>0</v>
      </c>
      <c r="DE62" s="9">
        <f t="shared" si="28"/>
        <v>0</v>
      </c>
      <c r="DF62" s="9">
        <f t="shared" si="28"/>
        <v>0</v>
      </c>
      <c r="DG62" s="9">
        <f t="shared" si="28"/>
        <v>0</v>
      </c>
      <c r="DH62" s="9">
        <f t="shared" si="28"/>
        <v>0</v>
      </c>
      <c r="DI62" s="9">
        <f t="shared" si="28"/>
        <v>0</v>
      </c>
      <c r="DJ62" s="9">
        <f t="shared" si="28"/>
        <v>0</v>
      </c>
      <c r="DK62" s="9">
        <f t="shared" si="28"/>
        <v>0</v>
      </c>
      <c r="DL62" s="9">
        <f t="shared" si="28"/>
        <v>0</v>
      </c>
      <c r="DM62" s="9">
        <f t="shared" si="28"/>
        <v>0</v>
      </c>
      <c r="DN62" s="9">
        <f t="shared" si="28"/>
        <v>0</v>
      </c>
      <c r="DO62" s="9">
        <f t="shared" si="28"/>
        <v>0</v>
      </c>
      <c r="DP62" s="9">
        <f t="shared" si="28"/>
        <v>0</v>
      </c>
      <c r="DQ62" s="9">
        <f t="shared" si="28"/>
        <v>0</v>
      </c>
      <c r="DR62" s="9">
        <f t="shared" si="28"/>
        <v>0</v>
      </c>
      <c r="DS62" s="9">
        <f t="shared" si="28"/>
        <v>0</v>
      </c>
      <c r="DT62" s="9">
        <f t="shared" si="28"/>
        <v>0</v>
      </c>
      <c r="DU62" s="9">
        <f t="shared" si="28"/>
        <v>0</v>
      </c>
      <c r="DV62" s="9">
        <f t="shared" si="28"/>
        <v>0</v>
      </c>
      <c r="DW62" s="9">
        <f t="shared" si="28"/>
        <v>0</v>
      </c>
      <c r="DX62" s="9">
        <f t="shared" si="28"/>
        <v>0</v>
      </c>
      <c r="DY62" s="9">
        <f t="shared" si="28"/>
        <v>0</v>
      </c>
      <c r="DZ62" s="9">
        <f t="shared" si="28"/>
        <v>0</v>
      </c>
      <c r="EA62" s="9">
        <f t="shared" si="28"/>
        <v>0</v>
      </c>
      <c r="EB62" s="9">
        <f t="shared" si="28"/>
        <v>0</v>
      </c>
      <c r="EC62" s="9">
        <f t="shared" si="28"/>
        <v>0</v>
      </c>
      <c r="ED62" s="9">
        <f t="shared" si="28"/>
        <v>0</v>
      </c>
      <c r="EE62" s="9">
        <f t="shared" si="28"/>
        <v>0</v>
      </c>
      <c r="EF62" s="9">
        <f t="shared" si="28"/>
        <v>0</v>
      </c>
      <c r="EG62" s="9">
        <f t="shared" si="28"/>
        <v>0</v>
      </c>
      <c r="EH62" s="9">
        <f t="shared" si="28"/>
        <v>0</v>
      </c>
      <c r="EI62" s="9">
        <f t="shared" si="28"/>
        <v>0</v>
      </c>
      <c r="EJ62" s="9">
        <f t="shared" si="28"/>
        <v>0</v>
      </c>
      <c r="EK62" s="9">
        <f t="shared" si="28"/>
        <v>0</v>
      </c>
      <c r="EL62" s="9">
        <f t="shared" ref="EL62:GW62" si="29">EL61-EL60</f>
        <v>0</v>
      </c>
      <c r="EM62" s="9">
        <f t="shared" si="29"/>
        <v>0</v>
      </c>
      <c r="EN62" s="9">
        <f t="shared" si="29"/>
        <v>0</v>
      </c>
      <c r="EO62" s="9">
        <f t="shared" si="29"/>
        <v>0</v>
      </c>
      <c r="EP62" s="9">
        <f t="shared" si="29"/>
        <v>0</v>
      </c>
      <c r="EQ62" s="9">
        <f t="shared" si="29"/>
        <v>0</v>
      </c>
      <c r="ER62" s="9">
        <f t="shared" si="29"/>
        <v>0</v>
      </c>
      <c r="ES62" s="9">
        <f t="shared" si="29"/>
        <v>0</v>
      </c>
      <c r="ET62" s="9">
        <f t="shared" si="29"/>
        <v>0</v>
      </c>
      <c r="EU62" s="9">
        <f t="shared" si="29"/>
        <v>0</v>
      </c>
      <c r="EV62" s="9">
        <f t="shared" si="29"/>
        <v>0</v>
      </c>
      <c r="EW62" s="9">
        <f t="shared" si="29"/>
        <v>0</v>
      </c>
      <c r="EX62" s="19">
        <f t="shared" si="29"/>
        <v>0</v>
      </c>
      <c r="EY62" s="9">
        <f t="shared" si="29"/>
        <v>0</v>
      </c>
      <c r="EZ62" s="9">
        <f t="shared" si="29"/>
        <v>0</v>
      </c>
      <c r="FA62" s="9">
        <f t="shared" si="29"/>
        <v>0</v>
      </c>
      <c r="FB62" s="9">
        <f t="shared" si="29"/>
        <v>0</v>
      </c>
      <c r="FC62" s="9">
        <f t="shared" si="29"/>
        <v>0</v>
      </c>
      <c r="FD62" s="9">
        <f t="shared" si="29"/>
        <v>0</v>
      </c>
      <c r="FE62" s="9">
        <f t="shared" si="29"/>
        <v>0</v>
      </c>
      <c r="FF62" s="9">
        <f t="shared" si="29"/>
        <v>0</v>
      </c>
      <c r="FG62" s="9">
        <f t="shared" si="29"/>
        <v>0</v>
      </c>
      <c r="FH62" s="9">
        <f t="shared" si="29"/>
        <v>0</v>
      </c>
      <c r="FI62" s="9">
        <f t="shared" si="29"/>
        <v>0</v>
      </c>
      <c r="FJ62" s="9">
        <f t="shared" si="29"/>
        <v>0</v>
      </c>
      <c r="FK62" s="9">
        <f t="shared" si="29"/>
        <v>0</v>
      </c>
      <c r="FL62" s="9">
        <f t="shared" si="29"/>
        <v>0</v>
      </c>
      <c r="FM62" s="9">
        <f t="shared" si="29"/>
        <v>0</v>
      </c>
      <c r="FN62" s="9">
        <f t="shared" si="29"/>
        <v>0</v>
      </c>
      <c r="FO62" s="9">
        <f t="shared" si="29"/>
        <v>0</v>
      </c>
      <c r="FP62" s="9">
        <f t="shared" si="29"/>
        <v>0</v>
      </c>
      <c r="FQ62" s="9">
        <f t="shared" si="29"/>
        <v>0</v>
      </c>
      <c r="FR62" s="9">
        <f t="shared" si="29"/>
        <v>0</v>
      </c>
      <c r="FS62" s="9">
        <f t="shared" si="29"/>
        <v>0</v>
      </c>
      <c r="FT62" s="9">
        <f t="shared" si="29"/>
        <v>0</v>
      </c>
      <c r="FU62" s="9">
        <f t="shared" si="29"/>
        <v>0</v>
      </c>
      <c r="FV62" s="9">
        <f t="shared" si="29"/>
        <v>0</v>
      </c>
      <c r="FW62" s="9">
        <f t="shared" si="29"/>
        <v>0</v>
      </c>
      <c r="FX62" s="9">
        <f t="shared" si="29"/>
        <v>0</v>
      </c>
      <c r="FY62" s="9">
        <f t="shared" si="29"/>
        <v>0</v>
      </c>
      <c r="FZ62" s="9">
        <f t="shared" si="29"/>
        <v>0</v>
      </c>
      <c r="GA62" s="9">
        <f t="shared" si="29"/>
        <v>0</v>
      </c>
      <c r="GB62" s="9">
        <f t="shared" si="29"/>
        <v>0</v>
      </c>
      <c r="GC62" s="9">
        <f t="shared" si="29"/>
        <v>0</v>
      </c>
      <c r="GD62" s="9">
        <f t="shared" si="29"/>
        <v>0</v>
      </c>
      <c r="GE62" s="9">
        <f t="shared" si="29"/>
        <v>0</v>
      </c>
      <c r="GF62" s="9">
        <f t="shared" si="29"/>
        <v>0</v>
      </c>
      <c r="GG62" s="9">
        <f t="shared" si="29"/>
        <v>0</v>
      </c>
      <c r="GH62" s="9">
        <f t="shared" si="29"/>
        <v>0</v>
      </c>
      <c r="GI62" s="9">
        <f t="shared" si="29"/>
        <v>0</v>
      </c>
      <c r="GJ62" s="9">
        <f t="shared" si="29"/>
        <v>0</v>
      </c>
      <c r="GK62" s="9">
        <f t="shared" si="29"/>
        <v>0</v>
      </c>
      <c r="GL62" s="9">
        <f t="shared" si="29"/>
        <v>0</v>
      </c>
      <c r="GM62" s="9">
        <f t="shared" si="29"/>
        <v>0</v>
      </c>
      <c r="GN62" s="9">
        <f t="shared" si="29"/>
        <v>0</v>
      </c>
      <c r="GO62" s="9">
        <f t="shared" si="29"/>
        <v>0</v>
      </c>
      <c r="GP62" s="9">
        <f t="shared" si="29"/>
        <v>0</v>
      </c>
      <c r="GQ62" s="9">
        <f t="shared" si="29"/>
        <v>0</v>
      </c>
      <c r="GR62" s="9">
        <f t="shared" si="29"/>
        <v>0</v>
      </c>
      <c r="GS62" s="9">
        <f t="shared" si="29"/>
        <v>0</v>
      </c>
      <c r="GT62" s="9">
        <f t="shared" si="29"/>
        <v>0</v>
      </c>
      <c r="GU62" s="9">
        <f t="shared" si="29"/>
        <v>0</v>
      </c>
      <c r="GV62" s="9">
        <f t="shared" si="29"/>
        <v>0</v>
      </c>
      <c r="GW62" s="9">
        <f t="shared" si="29"/>
        <v>0</v>
      </c>
      <c r="GX62" s="9">
        <f t="shared" ref="GX62:IC62" si="30">GX61-GX60</f>
        <v>0</v>
      </c>
      <c r="GY62" s="9">
        <f t="shared" si="30"/>
        <v>0</v>
      </c>
      <c r="GZ62" s="9">
        <f t="shared" si="30"/>
        <v>0</v>
      </c>
      <c r="HA62" s="9">
        <f t="shared" si="30"/>
        <v>0</v>
      </c>
      <c r="HB62" s="9">
        <f t="shared" si="30"/>
        <v>0</v>
      </c>
      <c r="HC62" s="9">
        <f t="shared" si="30"/>
        <v>0</v>
      </c>
      <c r="HD62" s="9">
        <f t="shared" si="30"/>
        <v>0</v>
      </c>
      <c r="HE62" s="9">
        <f t="shared" si="30"/>
        <v>0</v>
      </c>
      <c r="HF62" s="9">
        <f t="shared" si="30"/>
        <v>0</v>
      </c>
      <c r="HG62" s="9">
        <f t="shared" si="30"/>
        <v>0</v>
      </c>
      <c r="HH62" s="9">
        <f t="shared" si="30"/>
        <v>0</v>
      </c>
      <c r="HI62" s="9">
        <f t="shared" si="30"/>
        <v>0</v>
      </c>
      <c r="HJ62" s="9">
        <f t="shared" si="30"/>
        <v>0</v>
      </c>
      <c r="HK62" s="9">
        <f t="shared" si="30"/>
        <v>0</v>
      </c>
      <c r="HL62" s="9">
        <f t="shared" si="30"/>
        <v>0</v>
      </c>
      <c r="HM62" s="9">
        <f t="shared" si="30"/>
        <v>0</v>
      </c>
      <c r="HN62" s="9">
        <f t="shared" si="30"/>
        <v>0</v>
      </c>
      <c r="HO62" s="9">
        <f t="shared" si="30"/>
        <v>0</v>
      </c>
      <c r="HP62" s="9">
        <f t="shared" si="30"/>
        <v>0</v>
      </c>
      <c r="HQ62" s="9">
        <f t="shared" si="30"/>
        <v>0</v>
      </c>
      <c r="HR62" s="9">
        <f t="shared" si="30"/>
        <v>0</v>
      </c>
      <c r="HS62" s="9">
        <f t="shared" si="30"/>
        <v>0</v>
      </c>
      <c r="HT62" s="9">
        <f t="shared" si="30"/>
        <v>0</v>
      </c>
      <c r="HU62" s="9">
        <f t="shared" si="30"/>
        <v>0</v>
      </c>
      <c r="HV62" s="9">
        <f t="shared" si="30"/>
        <v>0</v>
      </c>
      <c r="HW62" s="9">
        <f t="shared" si="30"/>
        <v>0</v>
      </c>
      <c r="HX62" s="9">
        <f t="shared" si="30"/>
        <v>0</v>
      </c>
      <c r="HY62" s="9">
        <f t="shared" si="30"/>
        <v>0</v>
      </c>
      <c r="HZ62" s="9">
        <f t="shared" si="30"/>
        <v>0</v>
      </c>
      <c r="IA62" s="9">
        <f t="shared" si="30"/>
        <v>0</v>
      </c>
      <c r="IB62" s="9">
        <f t="shared" si="30"/>
        <v>0</v>
      </c>
      <c r="IC62" s="9">
        <f t="shared" si="30"/>
        <v>0</v>
      </c>
    </row>
    <row r="63" spans="1:237">
      <c r="C63" s="9">
        <f>SUM(N63:HN63)</f>
        <v>0</v>
      </c>
      <c r="H63" s="9">
        <f>SUM(N63:HL63)</f>
        <v>0</v>
      </c>
      <c r="L63" s="92"/>
      <c r="M63" s="92"/>
    </row>
    <row r="64" spans="1:237">
      <c r="C64" s="9">
        <f>SUM(N64:HN64)</f>
        <v>0</v>
      </c>
      <c r="H64" s="9">
        <f>SUM(N64:HL64)</f>
        <v>0</v>
      </c>
      <c r="L64" s="20" t="s">
        <v>78</v>
      </c>
      <c r="M64" s="20"/>
      <c r="N64" s="9">
        <f>SUM(N61:AA61)</f>
        <v>0</v>
      </c>
      <c r="AB64" s="9">
        <f>SUM(AB61:AO61)</f>
        <v>0</v>
      </c>
      <c r="AP64" s="9">
        <f>SUM(AP61:BB61)</f>
        <v>0</v>
      </c>
      <c r="BD64" s="9">
        <f>SUM(BD61:BQ61)</f>
        <v>0</v>
      </c>
      <c r="BR64" s="9">
        <f>SUM(BR61:CE61)</f>
        <v>0</v>
      </c>
      <c r="CF64" s="19">
        <f>SUM(CF61:CR61)</f>
        <v>0</v>
      </c>
      <c r="CT64" s="9">
        <f>SUM(CT61:DG61)</f>
        <v>0</v>
      </c>
      <c r="DH64" s="9">
        <f>SUM(DH61:DU61)</f>
        <v>0</v>
      </c>
      <c r="DV64" s="9">
        <f>SUM(DV61:EH61)</f>
        <v>0</v>
      </c>
      <c r="EJ64" s="9">
        <f>SUM(EJ61:EW61)</f>
        <v>0</v>
      </c>
      <c r="EX64" s="19">
        <f>SUM(EX61:FK61)</f>
        <v>0</v>
      </c>
      <c r="FL64" s="9">
        <f>SUM(FL61:FY61)</f>
        <v>0</v>
      </c>
      <c r="FZ64" s="9">
        <f>SUM(FZ61:GM61)</f>
        <v>0</v>
      </c>
      <c r="GN64" s="9">
        <f>SUM(GN61:HA61)</f>
        <v>0</v>
      </c>
      <c r="HB64" s="9">
        <f>SUM(HB61:HO61)</f>
        <v>0</v>
      </c>
      <c r="HP64" s="9">
        <f>SUM(HP61:IC61)</f>
        <v>0</v>
      </c>
    </row>
    <row r="70" spans="12:12" ht="20.25">
      <c r="L70" s="90"/>
    </row>
    <row r="71" spans="12:12" ht="20.25">
      <c r="L71" s="90"/>
    </row>
    <row r="72" spans="12:12" ht="20.25">
      <c r="L72" s="90"/>
    </row>
    <row r="73" spans="12:12" ht="20.25">
      <c r="L73" s="90"/>
    </row>
    <row r="74" spans="12:12" ht="20.25">
      <c r="L74" s="90"/>
    </row>
    <row r="75" spans="12:12" ht="20.25">
      <c r="L75" s="90"/>
    </row>
    <row r="76" spans="12:12" ht="20.25">
      <c r="L76" s="90"/>
    </row>
    <row r="77" spans="12:12" ht="20.25">
      <c r="L77" s="90"/>
    </row>
  </sheetData>
  <protectedRanges>
    <protectedRange sqref="L57:M57" name="Περιοχή1_1"/>
  </protectedRanges>
  <mergeCells count="16">
    <mergeCell ref="HP1:IC1"/>
    <mergeCell ref="N1:AA1"/>
    <mergeCell ref="DV1:EI1"/>
    <mergeCell ref="AB1:AO1"/>
    <mergeCell ref="AP1:BC1"/>
    <mergeCell ref="BD1:BQ1"/>
    <mergeCell ref="BR1:CE1"/>
    <mergeCell ref="DH1:DU1"/>
    <mergeCell ref="CF1:CS1"/>
    <mergeCell ref="CT1:DG1"/>
    <mergeCell ref="HB1:HO1"/>
    <mergeCell ref="EJ1:EW1"/>
    <mergeCell ref="FL1:FY1"/>
    <mergeCell ref="FZ1:GM1"/>
    <mergeCell ref="GN1:HA1"/>
    <mergeCell ref="EX1:FK1"/>
  </mergeCells>
  <phoneticPr fontId="12" type="noConversion"/>
  <conditionalFormatting sqref="N62:IC62 J3:J59">
    <cfRule type="cellIs" dxfId="3" priority="4" stopIfTrue="1" operator="lessThan">
      <formula>0</formula>
    </cfRule>
    <cfRule type="cellIs" dxfId="2" priority="5" stopIfTrue="1" operator="equal">
      <formula>0</formula>
    </cfRule>
    <cfRule type="cellIs" dxfId="1" priority="6" stopIfTrue="1" operator="greaterThan">
      <formula>0</formula>
    </cfRule>
  </conditionalFormatting>
  <conditionalFormatting sqref="K3:K59">
    <cfRule type="cellIs" dxfId="0" priority="7" stopIfTrue="1" operator="equal">
      <formula>1</formula>
    </cfRule>
  </conditionalFormatting>
  <printOptions horizontalCentered="1" verticalCentered="1"/>
  <pageMargins left="0.39370078740157483" right="0.59055118110236227" top="0.19685039370078741" bottom="0.19685039370078741" header="0.51181102362204722" footer="0.51181102362204722"/>
  <pageSetup paperSize="9" scale="60" orientation="landscape" blackAndWhite="1" horizontalDpi="300" verticalDpi="300" r:id="rId1"/>
  <headerFooter alignWithMargins="0">
    <oddFooter xml:space="preserve">&amp;C&amp;18Δ1=8:15-10:15,  Δ2=10:30- 12:30, ΤΠ=10:30-13:30, Δ3=13:45-15:45, Δ4=16:00-18:00, ΤΑ=16:00-19:00, Δ5=19:00-21:00 </oddFooter>
  </headerFooter>
  <colBreaks count="2" manualBreakCount="2">
    <brk id="69" max="1048575" man="1"/>
    <brk id="139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4</vt:i4>
      </vt:variant>
      <vt:variant>
        <vt:lpstr>Περιοχές με ονόματα</vt:lpstr>
      </vt:variant>
      <vt:variant>
        <vt:i4>5</vt:i4>
      </vt:variant>
    </vt:vector>
  </HeadingPairs>
  <TitlesOfParts>
    <vt:vector size="9" baseType="lpstr">
      <vt:lpstr>1-ΜΑΘΗΜΑΤΑ</vt:lpstr>
      <vt:lpstr>2-ΠΡΟΓΡΑΜΜΑ</vt:lpstr>
      <vt:lpstr>3-ΑΙΘΟΥΣΕΣ</vt:lpstr>
      <vt:lpstr>4-ΕΠΙΤΗΡΗΣΕΙΣ</vt:lpstr>
      <vt:lpstr>'1-ΜΑΘΗΜΑΤΑ'!Print_Area</vt:lpstr>
      <vt:lpstr>'2-ΠΡΟΓΡΑΜΜΑ'!Print_Area</vt:lpstr>
      <vt:lpstr>'3-ΑΙΘΟΥΣΕΣ'!Print_Area</vt:lpstr>
      <vt:lpstr>'4-ΕΠΙΤΗΡΗΣΕΙΣ'!Print_Area</vt:lpstr>
      <vt:lpstr>'2-ΠΡΟΓΡΑΜΜΑ'!Print_Titles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Στέλιος Δρακουλάκης</dc:creator>
  <cp:lastModifiedBy>TEI</cp:lastModifiedBy>
  <cp:lastPrinted>2016-06-27T11:35:33Z</cp:lastPrinted>
  <dcterms:created xsi:type="dcterms:W3CDTF">2006-10-17T10:06:23Z</dcterms:created>
  <dcterms:modified xsi:type="dcterms:W3CDTF">2016-07-04T20:50:50Z</dcterms:modified>
</cp:coreProperties>
</file>