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870" yWindow="30" windowWidth="18945" windowHeight="12495" tabRatio="565" activeTab="1"/>
  </bookViews>
  <sheets>
    <sheet name="1-ΜΑΘΗΜΑΤΑ" sheetId="22" r:id="rId1"/>
    <sheet name="2-ΠΡΟΓΡΑΜΜΑ" sheetId="23" r:id="rId2"/>
    <sheet name="3-ΑΙΘΟΥΣΕΣ-Κ28" sheetId="15" r:id="rId3"/>
  </sheets>
  <definedNames>
    <definedName name="_xlnm._FilterDatabase" localSheetId="0" hidden="1">'1-ΜΑΘΗΜΑΤΑ'!$A$5:$H$79</definedName>
    <definedName name="_xlnm._FilterDatabase" localSheetId="1" hidden="1">'2-ΠΡΟΓΡΑΜΜΑ'!#REF!</definedName>
    <definedName name="_xlnm.Print_Area" localSheetId="0">'1-ΜΑΘΗΜΑΤΑ'!$B$7:$G$74</definedName>
    <definedName name="_xlnm.Print_Area" localSheetId="1">'2-ΠΡΟΓΡΑΜΜΑ'!$A$1:$R$45</definedName>
    <definedName name="_xlnm.Print_Area" localSheetId="2">'3-ΑΙΘΟΥΣΕΣ-Κ28'!$AC$1:$AY$36</definedName>
    <definedName name="_xlnm.Print_Titles" localSheetId="1">'2-ΠΡΟΓΡΑΜΜΑ'!$B:$B,'2-ΠΡΟΓΡΑΜΜΑ'!$2:$2</definedName>
  </definedNames>
  <calcPr calcId="124519"/>
  <fileRecoveryPr repairLoad="1"/>
</workbook>
</file>

<file path=xl/calcChain.xml><?xml version="1.0" encoding="utf-8"?>
<calcChain xmlns="http://schemas.openxmlformats.org/spreadsheetml/2006/main">
  <c r="BA7" i="15"/>
  <c r="BA6"/>
  <c r="BA4"/>
  <c r="BA3"/>
  <c r="K75" i="22" l="1"/>
  <c r="K74"/>
  <c r="K73"/>
  <c r="K65"/>
  <c r="K60"/>
  <c r="K59"/>
  <c r="C133" i="23"/>
  <c r="C132"/>
  <c r="C131"/>
  <c r="C123"/>
  <c r="C117"/>
  <c r="C116"/>
  <c r="P32"/>
  <c r="G59" i="22" l="1"/>
  <c r="G75"/>
  <c r="G60"/>
  <c r="G74"/>
  <c r="C49" i="15"/>
  <c r="W773"/>
  <c r="W764"/>
  <c r="W745"/>
  <c r="W750"/>
  <c r="W759"/>
  <c r="W722"/>
  <c r="W727"/>
  <c r="W736"/>
  <c r="W713"/>
  <c r="W708"/>
  <c r="W699"/>
  <c r="W690"/>
  <c r="W685"/>
  <c r="W676"/>
  <c r="W671"/>
  <c r="W662"/>
  <c r="W653"/>
  <c r="W648"/>
  <c r="W639"/>
  <c r="W634"/>
  <c r="W625"/>
  <c r="W616"/>
  <c r="W611"/>
  <c r="W602"/>
  <c r="W597"/>
  <c r="W588"/>
  <c r="W579"/>
  <c r="W574"/>
  <c r="W565"/>
  <c r="W560"/>
  <c r="W551"/>
  <c r="W542"/>
  <c r="W537"/>
  <c r="W528"/>
  <c r="W523"/>
  <c r="W514"/>
  <c r="W505"/>
  <c r="W500"/>
  <c r="W491"/>
  <c r="W486"/>
  <c r="W477"/>
  <c r="W468"/>
  <c r="W463"/>
  <c r="W454"/>
  <c r="W449"/>
  <c r="W440"/>
  <c r="W431"/>
  <c r="W426"/>
  <c r="W417"/>
  <c r="W412"/>
  <c r="W403"/>
  <c r="W394"/>
  <c r="W389"/>
  <c r="W380"/>
  <c r="W375"/>
  <c r="W366"/>
  <c r="W357"/>
  <c r="W352"/>
  <c r="W343"/>
  <c r="W338"/>
  <c r="W329"/>
  <c r="W320"/>
  <c r="W315"/>
  <c r="W306"/>
  <c r="W301"/>
  <c r="W292"/>
  <c r="W283"/>
  <c r="W278"/>
  <c r="W269"/>
  <c r="W264"/>
  <c r="W255"/>
  <c r="W246"/>
  <c r="W241"/>
  <c r="W232"/>
  <c r="W227"/>
  <c r="W218"/>
  <c r="W209"/>
  <c r="W204"/>
  <c r="W195"/>
  <c r="W190"/>
  <c r="W181"/>
  <c r="W172"/>
  <c r="W167"/>
  <c r="W158"/>
  <c r="W144"/>
  <c r="W135"/>
  <c r="W130"/>
  <c r="W121"/>
  <c r="W116"/>
  <c r="W107"/>
  <c r="W98"/>
  <c r="W93"/>
  <c r="W84"/>
  <c r="W79"/>
  <c r="W70"/>
  <c r="W61"/>
  <c r="W56"/>
  <c r="W47"/>
  <c r="W153"/>
  <c r="W42"/>
  <c r="V44"/>
  <c r="V43"/>
  <c r="V41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C65" i="22"/>
  <c r="D65"/>
  <c r="E65"/>
  <c r="G65"/>
  <c r="G73"/>
  <c r="F36"/>
  <c r="F65" s="1"/>
  <c r="B41" i="15"/>
  <c r="B744" s="1"/>
  <c r="AS25"/>
  <c r="AS24"/>
  <c r="AS23"/>
  <c r="AS22"/>
  <c r="AR25"/>
  <c r="AR24"/>
  <c r="AR23"/>
  <c r="AR22"/>
  <c r="AQ25"/>
  <c r="AQ24"/>
  <c r="AQ23"/>
  <c r="AQ22"/>
  <c r="AP25"/>
  <c r="AP24"/>
  <c r="AP23"/>
  <c r="AP22"/>
  <c r="AX20"/>
  <c r="AX19"/>
  <c r="AX18"/>
  <c r="AX17"/>
  <c r="AW20"/>
  <c r="AW19"/>
  <c r="AW18"/>
  <c r="AW17"/>
  <c r="AV20"/>
  <c r="AV19"/>
  <c r="AV18"/>
  <c r="AV17"/>
  <c r="AU20"/>
  <c r="AU19"/>
  <c r="AU18"/>
  <c r="AU17"/>
  <c r="AT20"/>
  <c r="AT19"/>
  <c r="AT18"/>
  <c r="AT17"/>
  <c r="AS20"/>
  <c r="AS19"/>
  <c r="AS18"/>
  <c r="AS17"/>
  <c r="AR20"/>
  <c r="AR19"/>
  <c r="AR18"/>
  <c r="AR17"/>
  <c r="AQ20"/>
  <c r="AQ19"/>
  <c r="AQ18"/>
  <c r="AQ17"/>
  <c r="AP20"/>
  <c r="AP19"/>
  <c r="AP18"/>
  <c r="AP17"/>
  <c r="AX11"/>
  <c r="AX10"/>
  <c r="AX9"/>
  <c r="AX8"/>
  <c r="AW11"/>
  <c r="AW10"/>
  <c r="AW9"/>
  <c r="AW8"/>
  <c r="AV11"/>
  <c r="AV10"/>
  <c r="AV9"/>
  <c r="AV8"/>
  <c r="AU11"/>
  <c r="AU10"/>
  <c r="AU9"/>
  <c r="AU8"/>
  <c r="AT11"/>
  <c r="AT10"/>
  <c r="AT9"/>
  <c r="AT8"/>
  <c r="AS8"/>
  <c r="AS9"/>
  <c r="AS10"/>
  <c r="AS11"/>
  <c r="AR11"/>
  <c r="AR10"/>
  <c r="AR9"/>
  <c r="AR8"/>
  <c r="AQ8"/>
  <c r="AQ9"/>
  <c r="AQ10"/>
  <c r="AQ11"/>
  <c r="AP11"/>
  <c r="AP10"/>
  <c r="AP9"/>
  <c r="AP8"/>
  <c r="AX3"/>
  <c r="AX4"/>
  <c r="AX5"/>
  <c r="AX6"/>
  <c r="AW6"/>
  <c r="AW5"/>
  <c r="AW4"/>
  <c r="AW3"/>
  <c r="AV6"/>
  <c r="AV5"/>
  <c r="AV4"/>
  <c r="AV3"/>
  <c r="AU6"/>
  <c r="AU5"/>
  <c r="AU4"/>
  <c r="AU3"/>
  <c r="AT6"/>
  <c r="AT5"/>
  <c r="AT4"/>
  <c r="AT3"/>
  <c r="AS5"/>
  <c r="AS6"/>
  <c r="AS4"/>
  <c r="AS3"/>
  <c r="AR6"/>
  <c r="AR5"/>
  <c r="AR4"/>
  <c r="AR3"/>
  <c r="AQ6"/>
  <c r="AQ5"/>
  <c r="AQ4"/>
  <c r="AQ3"/>
  <c r="AP6"/>
  <c r="AP5"/>
  <c r="AP4"/>
  <c r="AP3"/>
  <c r="AI34"/>
  <c r="AI33"/>
  <c r="AI32"/>
  <c r="AI31"/>
  <c r="AH34"/>
  <c r="AH33"/>
  <c r="AH32"/>
  <c r="AH31"/>
  <c r="AI25"/>
  <c r="AI24"/>
  <c r="AI23"/>
  <c r="AI22"/>
  <c r="AH25"/>
  <c r="AH24"/>
  <c r="AH23"/>
  <c r="AH22"/>
  <c r="AG34"/>
  <c r="AG33"/>
  <c r="AG32"/>
  <c r="AG31"/>
  <c r="AG25"/>
  <c r="AG24"/>
  <c r="AG23"/>
  <c r="AG22"/>
  <c r="AF34"/>
  <c r="AF33"/>
  <c r="AF32"/>
  <c r="AF31"/>
  <c r="AF25"/>
  <c r="AF24"/>
  <c r="AF23"/>
  <c r="AF22"/>
  <c r="AE34"/>
  <c r="AE33"/>
  <c r="AE32"/>
  <c r="AE31"/>
  <c r="AE25"/>
  <c r="AE24"/>
  <c r="AE23"/>
  <c r="AE22"/>
  <c r="AK33"/>
  <c r="AK32"/>
  <c r="AK31"/>
  <c r="AK25"/>
  <c r="AK24"/>
  <c r="AK23"/>
  <c r="AK22"/>
  <c r="AK34"/>
  <c r="AJ34"/>
  <c r="AJ33"/>
  <c r="AJ32"/>
  <c r="AJ31"/>
  <c r="AJ25"/>
  <c r="AJ24"/>
  <c r="AJ23"/>
  <c r="AJ22"/>
  <c r="AN20"/>
  <c r="AN19"/>
  <c r="AN18"/>
  <c r="AN17"/>
  <c r="AN11"/>
  <c r="AN10"/>
  <c r="AN9"/>
  <c r="AN8"/>
  <c r="AM20"/>
  <c r="AM19"/>
  <c r="AM18"/>
  <c r="AM17"/>
  <c r="AM11"/>
  <c r="AM10"/>
  <c r="AM9"/>
  <c r="AM8"/>
  <c r="AL20"/>
  <c r="AL19"/>
  <c r="AL18"/>
  <c r="AL17"/>
  <c r="AL11"/>
  <c r="AL10"/>
  <c r="AL9"/>
  <c r="AL8"/>
  <c r="AK20"/>
  <c r="AK19"/>
  <c r="AK18"/>
  <c r="AK17"/>
  <c r="AK11"/>
  <c r="AK10"/>
  <c r="AK9"/>
  <c r="AK8"/>
  <c r="AJ20"/>
  <c r="AJ19"/>
  <c r="AJ18"/>
  <c r="AJ17"/>
  <c r="AJ11"/>
  <c r="AJ10"/>
  <c r="AJ9"/>
  <c r="AJ8"/>
  <c r="AI20"/>
  <c r="AI19"/>
  <c r="AI18"/>
  <c r="AI17"/>
  <c r="AI11"/>
  <c r="AI10"/>
  <c r="AI9"/>
  <c r="AI8"/>
  <c r="AH20"/>
  <c r="AH19"/>
  <c r="AH18"/>
  <c r="AH17"/>
  <c r="AH11"/>
  <c r="AH10"/>
  <c r="AH9"/>
  <c r="AH8"/>
  <c r="AG20"/>
  <c r="AG19"/>
  <c r="AG18"/>
  <c r="AG17"/>
  <c r="AG11"/>
  <c r="AG10"/>
  <c r="AG9"/>
  <c r="AG8"/>
  <c r="AF20"/>
  <c r="AF19"/>
  <c r="AF18"/>
  <c r="AF17"/>
  <c r="AF11"/>
  <c r="AF10"/>
  <c r="AF9"/>
  <c r="AF8"/>
  <c r="AY8" s="1"/>
  <c r="AE20"/>
  <c r="AE19"/>
  <c r="AE18"/>
  <c r="AE17"/>
  <c r="AE11"/>
  <c r="AE10"/>
  <c r="AE9"/>
  <c r="AY9" s="1"/>
  <c r="AE8"/>
  <c r="AO34"/>
  <c r="AO33"/>
  <c r="AO32"/>
  <c r="AO31"/>
  <c r="AO25"/>
  <c r="AO24"/>
  <c r="AO23"/>
  <c r="AO22"/>
  <c r="AO20"/>
  <c r="AO19"/>
  <c r="AO18"/>
  <c r="AO17"/>
  <c r="AO11"/>
  <c r="AO10"/>
  <c r="AO9"/>
  <c r="AO8"/>
  <c r="AO6"/>
  <c r="AO5"/>
  <c r="AO4"/>
  <c r="AO3"/>
  <c r="AI1"/>
  <c r="AH1"/>
  <c r="AG1"/>
  <c r="AF1"/>
  <c r="AE1"/>
  <c r="AN6"/>
  <c r="AN5"/>
  <c r="AN4"/>
  <c r="AN3"/>
  <c r="AM6"/>
  <c r="AM5"/>
  <c r="AM4"/>
  <c r="AM3"/>
  <c r="AL6"/>
  <c r="AL5"/>
  <c r="AL4"/>
  <c r="AL3"/>
  <c r="AK6"/>
  <c r="AK5"/>
  <c r="AK4"/>
  <c r="AK3"/>
  <c r="AJ6"/>
  <c r="AJ5"/>
  <c r="AJ4"/>
  <c r="AJ3"/>
  <c r="AI6"/>
  <c r="AI5"/>
  <c r="AI4"/>
  <c r="AI3"/>
  <c r="AH6"/>
  <c r="AH5"/>
  <c r="AH4"/>
  <c r="AH3"/>
  <c r="AG6"/>
  <c r="AG5"/>
  <c r="AF6"/>
  <c r="AF5"/>
  <c r="AE6"/>
  <c r="AE5"/>
  <c r="AG4"/>
  <c r="AG3"/>
  <c r="AF4"/>
  <c r="AE4"/>
  <c r="AF3"/>
  <c r="AE3"/>
  <c r="AX13"/>
  <c r="AX14"/>
  <c r="AX15"/>
  <c r="AX22"/>
  <c r="AX23"/>
  <c r="AX24"/>
  <c r="AX25"/>
  <c r="AX26"/>
  <c r="AX27"/>
  <c r="AX28"/>
  <c r="AX29"/>
  <c r="AX31"/>
  <c r="AX32"/>
  <c r="AX33"/>
  <c r="AX34"/>
  <c r="AW13"/>
  <c r="AW14"/>
  <c r="AW15"/>
  <c r="AW22"/>
  <c r="AW23"/>
  <c r="AW24"/>
  <c r="AW25"/>
  <c r="AW26"/>
  <c r="AW27"/>
  <c r="AW28"/>
  <c r="AW29"/>
  <c r="AW31"/>
  <c r="AW32"/>
  <c r="AW33"/>
  <c r="AW34"/>
  <c r="AV13"/>
  <c r="AV14"/>
  <c r="AV15"/>
  <c r="AV22"/>
  <c r="AV23"/>
  <c r="AV24"/>
  <c r="AV25"/>
  <c r="AV26"/>
  <c r="AV27"/>
  <c r="AV28"/>
  <c r="AV29"/>
  <c r="AV31"/>
  <c r="AV32"/>
  <c r="AV33"/>
  <c r="AV34"/>
  <c r="AU13"/>
  <c r="AU14"/>
  <c r="AU15"/>
  <c r="AU22"/>
  <c r="AU23"/>
  <c r="AU24"/>
  <c r="AU25"/>
  <c r="AU26"/>
  <c r="AU27"/>
  <c r="AU28"/>
  <c r="AU29"/>
  <c r="AU31"/>
  <c r="AU32"/>
  <c r="AU33"/>
  <c r="AU34"/>
  <c r="AT13"/>
  <c r="AT14"/>
  <c r="AT15"/>
  <c r="AY16"/>
  <c r="AT22"/>
  <c r="AT23"/>
  <c r="AT24"/>
  <c r="AT25"/>
  <c r="AT26"/>
  <c r="AT27"/>
  <c r="AT28"/>
  <c r="AT29"/>
  <c r="AT31"/>
  <c r="AT32"/>
  <c r="AT33"/>
  <c r="AT34"/>
  <c r="AS13"/>
  <c r="AS14"/>
  <c r="AS15"/>
  <c r="AS26"/>
  <c r="AS27"/>
  <c r="AS28"/>
  <c r="AS29"/>
  <c r="AS31"/>
  <c r="AS32"/>
  <c r="AS33"/>
  <c r="AS34"/>
  <c r="AR13"/>
  <c r="AR14"/>
  <c r="AR15"/>
  <c r="AR26"/>
  <c r="AR27"/>
  <c r="AR28"/>
  <c r="AR29"/>
  <c r="AR31"/>
  <c r="AR32"/>
  <c r="AR33"/>
  <c r="AR34"/>
  <c r="AQ13"/>
  <c r="AQ14"/>
  <c r="AQ15"/>
  <c r="AQ26"/>
  <c r="AQ27"/>
  <c r="AQ28"/>
  <c r="AQ29"/>
  <c r="AQ31"/>
  <c r="AQ32"/>
  <c r="AQ33"/>
  <c r="AQ34"/>
  <c r="AP13"/>
  <c r="AP14"/>
  <c r="AP15"/>
  <c r="AP26"/>
  <c r="AP27"/>
  <c r="AP28"/>
  <c r="AP29"/>
  <c r="AP31"/>
  <c r="AP32"/>
  <c r="AP33"/>
  <c r="AP34"/>
  <c r="AO13"/>
  <c r="AO14"/>
  <c r="AO15"/>
  <c r="AO26"/>
  <c r="AO27"/>
  <c r="AO28"/>
  <c r="AO29"/>
  <c r="AT1"/>
  <c r="AU1"/>
  <c r="AX1"/>
  <c r="AW1"/>
  <c r="AV1"/>
  <c r="AS1"/>
  <c r="AR1"/>
  <c r="AQ1"/>
  <c r="AP1"/>
  <c r="AO1"/>
  <c r="AJ13"/>
  <c r="AJ14"/>
  <c r="AJ15"/>
  <c r="AJ26"/>
  <c r="AJ27"/>
  <c r="AJ28"/>
  <c r="AJ29"/>
  <c r="AK13"/>
  <c r="AK14"/>
  <c r="AK15"/>
  <c r="AK26"/>
  <c r="AK27"/>
  <c r="AK28"/>
  <c r="AK29"/>
  <c r="AL13"/>
  <c r="AL14"/>
  <c r="AL15"/>
  <c r="AL22"/>
  <c r="AL23"/>
  <c r="AL24"/>
  <c r="AL25"/>
  <c r="AL26"/>
  <c r="AL27"/>
  <c r="AL28"/>
  <c r="AL29"/>
  <c r="AL31"/>
  <c r="AL32"/>
  <c r="AL33"/>
  <c r="AL34"/>
  <c r="AM13"/>
  <c r="AM14"/>
  <c r="AM15"/>
  <c r="AM22"/>
  <c r="AM23"/>
  <c r="AM24"/>
  <c r="AM25"/>
  <c r="AM26"/>
  <c r="AM27"/>
  <c r="AM28"/>
  <c r="AM29"/>
  <c r="AM31"/>
  <c r="AM32"/>
  <c r="AM33"/>
  <c r="AM34"/>
  <c r="AN13"/>
  <c r="AN14"/>
  <c r="AN15"/>
  <c r="AN22"/>
  <c r="AN23"/>
  <c r="AN24"/>
  <c r="AN25"/>
  <c r="AN26"/>
  <c r="AN27"/>
  <c r="AN28"/>
  <c r="AN29"/>
  <c r="AN31"/>
  <c r="AN32"/>
  <c r="AN33"/>
  <c r="AN34"/>
  <c r="AN1"/>
  <c r="AM1"/>
  <c r="AL1"/>
  <c r="AK1"/>
  <c r="AJ1"/>
  <c r="AI13"/>
  <c r="AI14"/>
  <c r="AI15"/>
  <c r="AI26"/>
  <c r="AI27"/>
  <c r="AI28"/>
  <c r="AI29"/>
  <c r="AY7"/>
  <c r="AY21"/>
  <c r="AY35"/>
  <c r="AH13"/>
  <c r="AH14"/>
  <c r="AH15"/>
  <c r="AH26"/>
  <c r="AH27"/>
  <c r="AH28"/>
  <c r="AH29"/>
  <c r="AG13"/>
  <c r="AG14"/>
  <c r="AG15"/>
  <c r="AG26"/>
  <c r="AG27"/>
  <c r="AG28"/>
  <c r="AG29"/>
  <c r="AF13"/>
  <c r="AF14"/>
  <c r="AF15"/>
  <c r="AF26"/>
  <c r="AF27"/>
  <c r="AF28"/>
  <c r="AF29"/>
  <c r="AE13"/>
  <c r="AE14"/>
  <c r="AE15"/>
  <c r="AE26"/>
  <c r="AE27"/>
  <c r="AE28"/>
  <c r="AE29"/>
  <c r="AY30"/>
  <c r="AY19"/>
  <c r="AY18"/>
  <c r="AY6"/>
  <c r="I41" i="23"/>
  <c r="V152" i="15"/>
  <c r="V153"/>
  <c r="V154"/>
  <c r="V155"/>
  <c r="V157"/>
  <c r="V158"/>
  <c r="V159"/>
  <c r="V160"/>
  <c r="V161"/>
  <c r="V162"/>
  <c r="V163"/>
  <c r="V164"/>
  <c r="V166"/>
  <c r="V167"/>
  <c r="V168"/>
  <c r="V169"/>
  <c r="V171"/>
  <c r="V172"/>
  <c r="V173"/>
  <c r="V174"/>
  <c r="V175"/>
  <c r="V176"/>
  <c r="V177"/>
  <c r="V178"/>
  <c r="V180"/>
  <c r="V181"/>
  <c r="V182"/>
  <c r="V183"/>
  <c r="T26" i="23"/>
  <c r="O14"/>
  <c r="O12"/>
  <c r="O11"/>
  <c r="O10"/>
  <c r="N10"/>
  <c r="N11"/>
  <c r="F41" i="22"/>
  <c r="F42"/>
  <c r="F38"/>
  <c r="S10" i="23"/>
  <c r="S11"/>
  <c r="S12"/>
  <c r="L11"/>
  <c r="L10"/>
  <c r="C4"/>
  <c r="C10"/>
  <c r="K10"/>
  <c r="C1"/>
  <c r="N1"/>
  <c r="S14"/>
  <c r="J41"/>
  <c r="J40"/>
  <c r="A43"/>
  <c r="K5"/>
  <c r="K4"/>
  <c r="V44"/>
  <c r="V38"/>
  <c r="V32"/>
  <c r="V26"/>
  <c r="V20"/>
  <c r="V14"/>
  <c r="V8"/>
  <c r="U38"/>
  <c r="U32"/>
  <c r="U26"/>
  <c r="U14"/>
  <c r="T44"/>
  <c r="T38"/>
  <c r="T14"/>
  <c r="S20"/>
  <c r="S8"/>
  <c r="R26"/>
  <c r="R14"/>
  <c r="Q14"/>
  <c r="M20"/>
  <c r="I8"/>
  <c r="H20"/>
  <c r="D26"/>
  <c r="D20"/>
  <c r="C44"/>
  <c r="C26"/>
  <c r="C20"/>
  <c r="C8"/>
  <c r="V41"/>
  <c r="V40"/>
  <c r="U41"/>
  <c r="U40"/>
  <c r="E41"/>
  <c r="E40"/>
  <c r="D41"/>
  <c r="D40"/>
  <c r="C42"/>
  <c r="C41"/>
  <c r="C40"/>
  <c r="V35"/>
  <c r="V34"/>
  <c r="U36"/>
  <c r="U35"/>
  <c r="U34"/>
  <c r="E35"/>
  <c r="E34"/>
  <c r="D35"/>
  <c r="D34"/>
  <c r="C35"/>
  <c r="C34"/>
  <c r="V29"/>
  <c r="V28"/>
  <c r="U29"/>
  <c r="U28"/>
  <c r="E29"/>
  <c r="E28"/>
  <c r="D29"/>
  <c r="D28"/>
  <c r="C29"/>
  <c r="C28"/>
  <c r="F28"/>
  <c r="F29"/>
  <c r="V24"/>
  <c r="V23"/>
  <c r="V22"/>
  <c r="U24"/>
  <c r="U23"/>
  <c r="U22"/>
  <c r="E23"/>
  <c r="E22"/>
  <c r="D24"/>
  <c r="D23"/>
  <c r="D22"/>
  <c r="C24"/>
  <c r="C23"/>
  <c r="C22"/>
  <c r="V18"/>
  <c r="V17"/>
  <c r="V16"/>
  <c r="U17"/>
  <c r="U16"/>
  <c r="C18"/>
  <c r="C17"/>
  <c r="C16"/>
  <c r="D18"/>
  <c r="D17"/>
  <c r="D16"/>
  <c r="E17"/>
  <c r="E16"/>
  <c r="V12"/>
  <c r="V11"/>
  <c r="V10"/>
  <c r="U12"/>
  <c r="U11"/>
  <c r="U10"/>
  <c r="V6"/>
  <c r="V5"/>
  <c r="V4"/>
  <c r="U6"/>
  <c r="U5"/>
  <c r="U4"/>
  <c r="E11"/>
  <c r="E10"/>
  <c r="D11"/>
  <c r="D10"/>
  <c r="C11"/>
  <c r="E2"/>
  <c r="E5"/>
  <c r="E4"/>
  <c r="D5"/>
  <c r="D4"/>
  <c r="C6"/>
  <c r="C5"/>
  <c r="F5"/>
  <c r="B707" i="15"/>
  <c r="B670"/>
  <c r="B633"/>
  <c r="B596"/>
  <c r="B559"/>
  <c r="B522"/>
  <c r="B485"/>
  <c r="B448"/>
  <c r="B411"/>
  <c r="B374"/>
  <c r="B337"/>
  <c r="B300"/>
  <c r="B263"/>
  <c r="B226"/>
  <c r="B189"/>
  <c r="B152"/>
  <c r="B115"/>
  <c r="B78"/>
  <c r="G5" i="23"/>
  <c r="A31"/>
  <c r="V2"/>
  <c r="U2"/>
  <c r="T2"/>
  <c r="S2"/>
  <c r="R2"/>
  <c r="Q2"/>
  <c r="P2"/>
  <c r="O2"/>
  <c r="N2"/>
  <c r="M2"/>
  <c r="L2"/>
  <c r="K2"/>
  <c r="J2"/>
  <c r="I2"/>
  <c r="H2"/>
  <c r="A19"/>
  <c r="A13"/>
  <c r="A37"/>
  <c r="A25"/>
  <c r="A7"/>
  <c r="D1"/>
  <c r="E1"/>
  <c r="U1"/>
  <c r="V1"/>
  <c r="G2"/>
  <c r="F2"/>
  <c r="D2"/>
  <c r="V750" i="15"/>
  <c r="Z300"/>
  <c r="Z301"/>
  <c r="Z302"/>
  <c r="J32" i="23" s="1"/>
  <c r="J20"/>
  <c r="Z303" i="15"/>
  <c r="Z304"/>
  <c r="J8" i="23"/>
  <c r="F1"/>
  <c r="G1"/>
  <c r="H1"/>
  <c r="I1"/>
  <c r="J1"/>
  <c r="K1"/>
  <c r="L1"/>
  <c r="M1"/>
  <c r="O1"/>
  <c r="P1"/>
  <c r="Q1"/>
  <c r="R1"/>
  <c r="S1"/>
  <c r="T1"/>
  <c r="M11"/>
  <c r="M10"/>
  <c r="T41"/>
  <c r="T40"/>
  <c r="T35"/>
  <c r="T34"/>
  <c r="T29"/>
  <c r="T28"/>
  <c r="T24"/>
  <c r="T23"/>
  <c r="T22"/>
  <c r="T17"/>
  <c r="T16"/>
  <c r="T12"/>
  <c r="T11"/>
  <c r="T10"/>
  <c r="T5"/>
  <c r="T4"/>
  <c r="I28"/>
  <c r="C539" i="15"/>
  <c r="F8" i="22"/>
  <c r="S41" i="23"/>
  <c r="S40"/>
  <c r="R41"/>
  <c r="R40"/>
  <c r="Q41"/>
  <c r="P41"/>
  <c r="P40"/>
  <c r="O41"/>
  <c r="O40"/>
  <c r="M41"/>
  <c r="M40"/>
  <c r="L41"/>
  <c r="L40"/>
  <c r="K41"/>
  <c r="K40"/>
  <c r="I40"/>
  <c r="H41"/>
  <c r="H40"/>
  <c r="F41"/>
  <c r="F40"/>
  <c r="G41"/>
  <c r="G40"/>
  <c r="S35"/>
  <c r="S34"/>
  <c r="R35"/>
  <c r="R34"/>
  <c r="Q35"/>
  <c r="Q34"/>
  <c r="P35"/>
  <c r="P34"/>
  <c r="O35"/>
  <c r="O34"/>
  <c r="N35"/>
  <c r="N34"/>
  <c r="M35"/>
  <c r="M34"/>
  <c r="L35"/>
  <c r="L34"/>
  <c r="K35"/>
  <c r="K34"/>
  <c r="J35"/>
  <c r="J34"/>
  <c r="I35"/>
  <c r="I34"/>
  <c r="H35"/>
  <c r="H34"/>
  <c r="G35"/>
  <c r="G34"/>
  <c r="F35"/>
  <c r="F34"/>
  <c r="R29"/>
  <c r="R28"/>
  <c r="S29"/>
  <c r="S28"/>
  <c r="Q29"/>
  <c r="Q28"/>
  <c r="P29"/>
  <c r="P28"/>
  <c r="O29"/>
  <c r="O28"/>
  <c r="N29"/>
  <c r="N28"/>
  <c r="L29"/>
  <c r="L28"/>
  <c r="J29"/>
  <c r="J28"/>
  <c r="I29"/>
  <c r="H29"/>
  <c r="H28"/>
  <c r="G29"/>
  <c r="G28"/>
  <c r="K29"/>
  <c r="K28"/>
  <c r="Q23"/>
  <c r="Q22"/>
  <c r="R23"/>
  <c r="R22"/>
  <c r="P23"/>
  <c r="P22"/>
  <c r="O23"/>
  <c r="O22"/>
  <c r="N23"/>
  <c r="N22"/>
  <c r="M23"/>
  <c r="M22"/>
  <c r="L23"/>
  <c r="L22"/>
  <c r="K23"/>
  <c r="K22"/>
  <c r="I23"/>
  <c r="I22"/>
  <c r="J23"/>
  <c r="J22"/>
  <c r="H23"/>
  <c r="H22"/>
  <c r="G23"/>
  <c r="G22"/>
  <c r="F23"/>
  <c r="F22"/>
  <c r="R10"/>
  <c r="Q10"/>
  <c r="P10"/>
  <c r="J10"/>
  <c r="I10"/>
  <c r="H10"/>
  <c r="G10"/>
  <c r="F10"/>
  <c r="S17"/>
  <c r="S16"/>
  <c r="R17"/>
  <c r="R16"/>
  <c r="Q17"/>
  <c r="Q16"/>
  <c r="P17"/>
  <c r="P16"/>
  <c r="O17"/>
  <c r="O16"/>
  <c r="N17"/>
  <c r="N16"/>
  <c r="M17"/>
  <c r="M16"/>
  <c r="K16"/>
  <c r="L16"/>
  <c r="K17"/>
  <c r="L17"/>
  <c r="J17"/>
  <c r="J16"/>
  <c r="I17"/>
  <c r="I16"/>
  <c r="G16"/>
  <c r="H16"/>
  <c r="G17"/>
  <c r="H17"/>
  <c r="F17"/>
  <c r="F16"/>
  <c r="R12"/>
  <c r="R11"/>
  <c r="Q12"/>
  <c r="Q11"/>
  <c r="P11"/>
  <c r="K11"/>
  <c r="G11"/>
  <c r="H11"/>
  <c r="I11"/>
  <c r="J11"/>
  <c r="F11"/>
  <c r="S4"/>
  <c r="S5"/>
  <c r="R4"/>
  <c r="R5"/>
  <c r="Q4"/>
  <c r="Q5"/>
  <c r="P4"/>
  <c r="P5"/>
  <c r="I4"/>
  <c r="J4"/>
  <c r="L4"/>
  <c r="M4"/>
  <c r="N4"/>
  <c r="O4"/>
  <c r="I5"/>
  <c r="J5"/>
  <c r="L5"/>
  <c r="M5"/>
  <c r="N5"/>
  <c r="O5"/>
  <c r="I6"/>
  <c r="L6"/>
  <c r="H5"/>
  <c r="H4"/>
  <c r="F4"/>
  <c r="G4"/>
  <c r="F10" i="22"/>
  <c r="K6" i="23" s="1"/>
  <c r="E6"/>
  <c r="D6"/>
  <c r="F7" i="22"/>
  <c r="O6" i="23" s="1"/>
  <c r="F79" i="22"/>
  <c r="F72"/>
  <c r="J42" i="23"/>
  <c r="F71" i="22"/>
  <c r="F67"/>
  <c r="F68"/>
  <c r="F74" s="1"/>
  <c r="F69"/>
  <c r="F70"/>
  <c r="H42" i="23" s="1"/>
  <c r="T42"/>
  <c r="F66" i="22"/>
  <c r="V42" i="23"/>
  <c r="F62" i="22"/>
  <c r="M42" i="23" s="1"/>
  <c r="S42"/>
  <c r="F63" i="22"/>
  <c r="L42" i="23" s="1"/>
  <c r="F64" i="22"/>
  <c r="F73" s="1"/>
  <c r="F31"/>
  <c r="F75" s="1"/>
  <c r="F61"/>
  <c r="U42" i="23"/>
  <c r="F58" i="22"/>
  <c r="V36" i="23" s="1"/>
  <c r="F57" i="22"/>
  <c r="N36" i="23" s="1"/>
  <c r="F56" i="22"/>
  <c r="F54"/>
  <c r="L36" i="23" s="1"/>
  <c r="F55" i="22"/>
  <c r="F52"/>
  <c r="F53"/>
  <c r="O36" i="23" s="1"/>
  <c r="F51" i="22"/>
  <c r="I36" i="23" s="1"/>
  <c r="F46" i="22"/>
  <c r="M36" i="23" s="1"/>
  <c r="F47" i="22"/>
  <c r="C36" i="23"/>
  <c r="F48" i="22"/>
  <c r="P36" i="23" s="1"/>
  <c r="F49" i="22"/>
  <c r="F59" s="1"/>
  <c r="F50"/>
  <c r="F60" s="1"/>
  <c r="F43"/>
  <c r="F30" i="23" s="1"/>
  <c r="E30"/>
  <c r="F44" i="22"/>
  <c r="Q30" i="23" s="1"/>
  <c r="F45" i="22"/>
  <c r="U30" i="23" s="1"/>
  <c r="F39" i="22"/>
  <c r="F37"/>
  <c r="P30" i="23" s="1"/>
  <c r="F40" i="22"/>
  <c r="V30" i="23" s="1"/>
  <c r="R30"/>
  <c r="F32" i="22"/>
  <c r="F21"/>
  <c r="I18" i="23" s="1"/>
  <c r="F34" i="22"/>
  <c r="L30" i="23" s="1"/>
  <c r="F35" i="22"/>
  <c r="C30" i="23"/>
  <c r="F26" i="22"/>
  <c r="M24" i="23" s="1"/>
  <c r="F27" i="22"/>
  <c r="Q24" i="23" s="1"/>
  <c r="F28" i="22"/>
  <c r="P24" i="23"/>
  <c r="F29" i="22"/>
  <c r="I24" i="23" s="1"/>
  <c r="O24"/>
  <c r="F30" i="22"/>
  <c r="F25"/>
  <c r="K24" i="23"/>
  <c r="F33" i="22"/>
  <c r="U18" i="23"/>
  <c r="F19" i="22"/>
  <c r="F18" i="23" s="1"/>
  <c r="F20" i="22"/>
  <c r="E18" i="23"/>
  <c r="M18"/>
  <c r="F22" i="22"/>
  <c r="Q18" i="23" s="1"/>
  <c r="S18"/>
  <c r="F23" i="22"/>
  <c r="O18" i="23" s="1"/>
  <c r="F24" i="22"/>
  <c r="L18" i="23"/>
  <c r="F14" i="22"/>
  <c r="G12" i="23"/>
  <c r="F15" i="22"/>
  <c r="I12" i="23" s="1"/>
  <c r="F16" i="22"/>
  <c r="D12" i="23"/>
  <c r="F17" i="22"/>
  <c r="M12" i="23"/>
  <c r="N12"/>
  <c r="F18" i="22"/>
  <c r="J12" i="23" s="1"/>
  <c r="F13" i="22"/>
  <c r="L12" i="23" s="1"/>
  <c r="E12"/>
  <c r="F9" i="22"/>
  <c r="H6" i="23" s="1"/>
  <c r="F11" i="22"/>
  <c r="P6" i="23" s="1"/>
  <c r="F12" i="22"/>
  <c r="N6" i="23" s="1"/>
  <c r="Q6"/>
  <c r="M28"/>
  <c r="C59" i="22"/>
  <c r="C60"/>
  <c r="C73"/>
  <c r="C74"/>
  <c r="Q40" i="23"/>
  <c r="C75" i="22"/>
  <c r="N41" i="23"/>
  <c r="M29"/>
  <c r="D59" i="22"/>
  <c r="D60"/>
  <c r="D73"/>
  <c r="D74"/>
  <c r="D75"/>
  <c r="E59"/>
  <c r="E60"/>
  <c r="E73"/>
  <c r="E74"/>
  <c r="E75"/>
  <c r="Z523" i="15"/>
  <c r="P38" i="23"/>
  <c r="Z524" i="15"/>
  <c r="Z525"/>
  <c r="Z526"/>
  <c r="P20" i="23"/>
  <c r="Z522" i="15"/>
  <c r="P14" i="23"/>
  <c r="Z485" i="15"/>
  <c r="Z448"/>
  <c r="Z450"/>
  <c r="N8" i="23" s="1"/>
  <c r="Z451" i="15"/>
  <c r="Z449"/>
  <c r="N26" i="23"/>
  <c r="Z452" i="15"/>
  <c r="Z413"/>
  <c r="Z414"/>
  <c r="M44" i="23" s="1"/>
  <c r="Z412" i="15"/>
  <c r="M14" i="23" s="1"/>
  <c r="Z411" i="15"/>
  <c r="M38" i="23" s="1"/>
  <c r="Z415" i="15"/>
  <c r="Z376"/>
  <c r="Z374"/>
  <c r="L44" i="23" s="1"/>
  <c r="Z377" i="15"/>
  <c r="L8" i="23" s="1"/>
  <c r="Z375" i="15"/>
  <c r="L32" i="23" s="1"/>
  <c r="Z378" i="15"/>
  <c r="L14" i="23" s="1"/>
  <c r="Z340" i="15"/>
  <c r="K38" i="23" s="1"/>
  <c r="K14"/>
  <c r="Z339" i="15"/>
  <c r="Z341"/>
  <c r="Z338"/>
  <c r="Z266"/>
  <c r="I38" i="23" s="1"/>
  <c r="I44"/>
  <c r="Z263" i="15"/>
  <c r="I20" i="23" s="1"/>
  <c r="Z267" i="15"/>
  <c r="I14" i="23" s="1"/>
  <c r="Z265" i="15"/>
  <c r="Z264"/>
  <c r="Z82"/>
  <c r="Z81"/>
  <c r="D32" i="23"/>
  <c r="Z192" i="15"/>
  <c r="G26" i="23" s="1"/>
  <c r="Z191" i="15"/>
  <c r="Z190"/>
  <c r="G38" i="23" s="1"/>
  <c r="Z193" i="15"/>
  <c r="G44" i="23" s="1"/>
  <c r="Z154" i="15"/>
  <c r="F38" i="23" s="1"/>
  <c r="F26"/>
  <c r="Z152" i="15"/>
  <c r="F44" i="23"/>
  <c r="F8"/>
  <c r="Z153" i="15"/>
  <c r="Z155"/>
  <c r="Z156"/>
  <c r="F14" i="23" s="1"/>
  <c r="Z116" i="15"/>
  <c r="Z115"/>
  <c r="Z117"/>
  <c r="Z118"/>
  <c r="Z119"/>
  <c r="E14" i="23"/>
  <c r="Z748" i="15"/>
  <c r="Z747"/>
  <c r="Z746"/>
  <c r="Z745"/>
  <c r="Z744"/>
  <c r="Z711"/>
  <c r="Z710"/>
  <c r="U44" i="23"/>
  <c r="Z709" i="15"/>
  <c r="U20" i="23"/>
  <c r="Z708" i="15"/>
  <c r="Z707"/>
  <c r="U8" i="23"/>
  <c r="Z674" i="15"/>
  <c r="Z673"/>
  <c r="Z672"/>
  <c r="T20" i="23"/>
  <c r="Z671" i="15"/>
  <c r="T8" i="23"/>
  <c r="Z670" i="15"/>
  <c r="T32" i="23"/>
  <c r="Z637" i="15"/>
  <c r="S32" i="23"/>
  <c r="Z636" i="15"/>
  <c r="Z635"/>
  <c r="S38" i="23"/>
  <c r="Z634" i="15"/>
  <c r="S26" i="23"/>
  <c r="Z633" i="15"/>
  <c r="S44" i="23"/>
  <c r="Z600" i="15"/>
  <c r="R20" i="23"/>
  <c r="Z599" i="15"/>
  <c r="Z598"/>
  <c r="Z597"/>
  <c r="Z596"/>
  <c r="R32" i="23"/>
  <c r="Z563" i="15"/>
  <c r="Z562"/>
  <c r="Z561"/>
  <c r="Z560"/>
  <c r="Q8" i="23"/>
  <c r="Z559" i="15"/>
  <c r="Q44" i="23" s="1"/>
  <c r="Z489" i="15"/>
  <c r="Z488"/>
  <c r="O44" i="23"/>
  <c r="O26"/>
  <c r="Z487" i="15"/>
  <c r="O32" i="23" s="1"/>
  <c r="Z486" i="15"/>
  <c r="O20" i="23" s="1"/>
  <c r="Z337" i="15"/>
  <c r="K20" i="23" s="1"/>
  <c r="Z230" i="15"/>
  <c r="H14" i="23" s="1"/>
  <c r="Z229" i="15"/>
  <c r="H38" i="23" s="1"/>
  <c r="Z228" i="15"/>
  <c r="Z227"/>
  <c r="Z226"/>
  <c r="H44" i="23" s="1"/>
  <c r="C118" i="15"/>
  <c r="V558"/>
  <c r="V632"/>
  <c r="V669"/>
  <c r="V706"/>
  <c r="V743"/>
  <c r="V775"/>
  <c r="V774"/>
  <c r="V773"/>
  <c r="V772"/>
  <c r="V770"/>
  <c r="V769"/>
  <c r="V768"/>
  <c r="V767"/>
  <c r="V766"/>
  <c r="V765"/>
  <c r="V764"/>
  <c r="V763"/>
  <c r="V761"/>
  <c r="V760"/>
  <c r="V759"/>
  <c r="V758"/>
  <c r="V756"/>
  <c r="V755"/>
  <c r="V754"/>
  <c r="V753"/>
  <c r="V752"/>
  <c r="V751"/>
  <c r="V749"/>
  <c r="V747"/>
  <c r="V746"/>
  <c r="V745"/>
  <c r="V744"/>
  <c r="V738"/>
  <c r="V737"/>
  <c r="V736"/>
  <c r="V735"/>
  <c r="V733"/>
  <c r="V732"/>
  <c r="V731"/>
  <c r="V730"/>
  <c r="V729"/>
  <c r="V728"/>
  <c r="V727"/>
  <c r="V726"/>
  <c r="V724"/>
  <c r="V723"/>
  <c r="V722"/>
  <c r="V721"/>
  <c r="V719"/>
  <c r="V718"/>
  <c r="V717"/>
  <c r="V716"/>
  <c r="V715"/>
  <c r="V714"/>
  <c r="V713"/>
  <c r="V712"/>
  <c r="V710"/>
  <c r="V709"/>
  <c r="V708"/>
  <c r="V707"/>
  <c r="V701"/>
  <c r="V700"/>
  <c r="V699"/>
  <c r="V698"/>
  <c r="V696"/>
  <c r="V695"/>
  <c r="V694"/>
  <c r="V693"/>
  <c r="V692"/>
  <c r="V691"/>
  <c r="V690"/>
  <c r="V689"/>
  <c r="V687"/>
  <c r="V686"/>
  <c r="V685"/>
  <c r="V684"/>
  <c r="V682"/>
  <c r="V681"/>
  <c r="V680"/>
  <c r="V679"/>
  <c r="V678"/>
  <c r="V677"/>
  <c r="V676"/>
  <c r="V675"/>
  <c r="V673"/>
  <c r="V672"/>
  <c r="V671"/>
  <c r="V670"/>
  <c r="V664"/>
  <c r="V663"/>
  <c r="V662"/>
  <c r="V661"/>
  <c r="V659"/>
  <c r="V658"/>
  <c r="V657"/>
  <c r="V656"/>
  <c r="V650"/>
  <c r="V649"/>
  <c r="V648"/>
  <c r="V647"/>
  <c r="V655"/>
  <c r="V654"/>
  <c r="V653"/>
  <c r="V652"/>
  <c r="V645"/>
  <c r="V644"/>
  <c r="V643"/>
  <c r="V642"/>
  <c r="V641"/>
  <c r="V640"/>
  <c r="V639"/>
  <c r="V638"/>
  <c r="V636"/>
  <c r="V635"/>
  <c r="V634"/>
  <c r="V633"/>
  <c r="V627"/>
  <c r="V626"/>
  <c r="V625"/>
  <c r="V624"/>
  <c r="V622"/>
  <c r="V621"/>
  <c r="V620"/>
  <c r="V619"/>
  <c r="V618"/>
  <c r="V617"/>
  <c r="V616"/>
  <c r="V615"/>
  <c r="V613"/>
  <c r="V612"/>
  <c r="V611"/>
  <c r="V610"/>
  <c r="V608"/>
  <c r="V607"/>
  <c r="V606"/>
  <c r="V605"/>
  <c r="V604"/>
  <c r="V603"/>
  <c r="V602"/>
  <c r="V601"/>
  <c r="V599"/>
  <c r="V598"/>
  <c r="V597"/>
  <c r="V596"/>
  <c r="V590"/>
  <c r="V589"/>
  <c r="V588"/>
  <c r="V587"/>
  <c r="V585"/>
  <c r="V584"/>
  <c r="V583"/>
  <c r="V582"/>
  <c r="V581"/>
  <c r="V580"/>
  <c r="V579"/>
  <c r="V578"/>
  <c r="V576"/>
  <c r="V575"/>
  <c r="V574"/>
  <c r="V573"/>
  <c r="V571"/>
  <c r="V570"/>
  <c r="V569"/>
  <c r="V568"/>
  <c r="V567"/>
  <c r="V566"/>
  <c r="V565"/>
  <c r="V564"/>
  <c r="V562"/>
  <c r="V561"/>
  <c r="V560"/>
  <c r="V559"/>
  <c r="V553"/>
  <c r="V552"/>
  <c r="V551"/>
  <c r="V550"/>
  <c r="V548"/>
  <c r="V547"/>
  <c r="V546"/>
  <c r="V545"/>
  <c r="V544"/>
  <c r="V543"/>
  <c r="V542"/>
  <c r="V541"/>
  <c r="V521"/>
  <c r="V539"/>
  <c r="V538"/>
  <c r="V537"/>
  <c r="V536"/>
  <c r="V534"/>
  <c r="V533"/>
  <c r="V532"/>
  <c r="V531"/>
  <c r="V530"/>
  <c r="V529"/>
  <c r="V528"/>
  <c r="V527"/>
  <c r="V525"/>
  <c r="V524"/>
  <c r="V523"/>
  <c r="V522"/>
  <c r="V516"/>
  <c r="V515"/>
  <c r="V514"/>
  <c r="V513"/>
  <c r="V511"/>
  <c r="V510"/>
  <c r="V509"/>
  <c r="V508"/>
  <c r="V507"/>
  <c r="V506"/>
  <c r="V505"/>
  <c r="V504"/>
  <c r="V502"/>
  <c r="V501"/>
  <c r="V500"/>
  <c r="V499"/>
  <c r="V494"/>
  <c r="V495"/>
  <c r="V496"/>
  <c r="V497"/>
  <c r="V493"/>
  <c r="V492"/>
  <c r="V491"/>
  <c r="V490"/>
  <c r="V484"/>
  <c r="V447"/>
  <c r="V410"/>
  <c r="V409"/>
  <c r="V488"/>
  <c r="V487"/>
  <c r="V486"/>
  <c r="V485"/>
  <c r="V434"/>
  <c r="V435"/>
  <c r="V436"/>
  <c r="V437"/>
  <c r="V417"/>
  <c r="V418"/>
  <c r="V419"/>
  <c r="V420"/>
  <c r="V421"/>
  <c r="V422"/>
  <c r="V423"/>
  <c r="V373"/>
  <c r="V336"/>
  <c r="V299"/>
  <c r="V262"/>
  <c r="V114"/>
  <c r="V40"/>
  <c r="V77"/>
  <c r="V479"/>
  <c r="V478"/>
  <c r="V477"/>
  <c r="V476"/>
  <c r="V474"/>
  <c r="V473"/>
  <c r="V472"/>
  <c r="V471"/>
  <c r="V470"/>
  <c r="V469"/>
  <c r="V468"/>
  <c r="V467"/>
  <c r="V465"/>
  <c r="V464"/>
  <c r="V463"/>
  <c r="V462"/>
  <c r="V460"/>
  <c r="V459"/>
  <c r="V458"/>
  <c r="V457"/>
  <c r="V456"/>
  <c r="V455"/>
  <c r="V454"/>
  <c r="V453"/>
  <c r="V451"/>
  <c r="V450"/>
  <c r="V449"/>
  <c r="V448"/>
  <c r="V442"/>
  <c r="V441"/>
  <c r="V440"/>
  <c r="V439"/>
  <c r="V433"/>
  <c r="V432"/>
  <c r="V431"/>
  <c r="V430"/>
  <c r="V428"/>
  <c r="V427"/>
  <c r="V426"/>
  <c r="V425"/>
  <c r="V416"/>
  <c r="V414"/>
  <c r="V413"/>
  <c r="V412"/>
  <c r="V411"/>
  <c r="Z80"/>
  <c r="D14" i="23"/>
  <c r="D44"/>
  <c r="Z79" i="15"/>
  <c r="D38" i="23"/>
  <c r="C775" i="15"/>
  <c r="C766"/>
  <c r="C761"/>
  <c r="C752"/>
  <c r="C747"/>
  <c r="C738"/>
  <c r="C729"/>
  <c r="C724"/>
  <c r="C715"/>
  <c r="C710"/>
  <c r="C701"/>
  <c r="C692"/>
  <c r="C687"/>
  <c r="C678"/>
  <c r="C673"/>
  <c r="C664"/>
  <c r="C655"/>
  <c r="C650"/>
  <c r="C641"/>
  <c r="C636"/>
  <c r="C627"/>
  <c r="C618"/>
  <c r="C613"/>
  <c r="C604"/>
  <c r="C599"/>
  <c r="V595"/>
  <c r="V591"/>
  <c r="C590"/>
  <c r="V586"/>
  <c r="C581"/>
  <c r="V577"/>
  <c r="C576"/>
  <c r="V572"/>
  <c r="C567"/>
  <c r="V563"/>
  <c r="C562"/>
  <c r="V554"/>
  <c r="C553"/>
  <c r="V549"/>
  <c r="C544"/>
  <c r="V540"/>
  <c r="V535"/>
  <c r="C530"/>
  <c r="V526"/>
  <c r="C525"/>
  <c r="V517"/>
  <c r="C516"/>
  <c r="V512"/>
  <c r="C507"/>
  <c r="V503"/>
  <c r="C502"/>
  <c r="V498"/>
  <c r="C493"/>
  <c r="V489"/>
  <c r="C488"/>
  <c r="V480"/>
  <c r="C479"/>
  <c r="V475"/>
  <c r="C470"/>
  <c r="V466"/>
  <c r="C465"/>
  <c r="V461"/>
  <c r="C456"/>
  <c r="V452"/>
  <c r="C451"/>
  <c r="V443"/>
  <c r="C442"/>
  <c r="V438"/>
  <c r="C433"/>
  <c r="V429"/>
  <c r="C428"/>
  <c r="V424"/>
  <c r="C419"/>
  <c r="V415"/>
  <c r="C414"/>
  <c r="V405"/>
  <c r="C405"/>
  <c r="V404"/>
  <c r="V403"/>
  <c r="V402"/>
  <c r="V400"/>
  <c r="C396"/>
  <c r="V399"/>
  <c r="V398"/>
  <c r="V397"/>
  <c r="V396"/>
  <c r="V395"/>
  <c r="V394"/>
  <c r="V393"/>
  <c r="V391"/>
  <c r="C391"/>
  <c r="V390"/>
  <c r="V389"/>
  <c r="V388"/>
  <c r="V386"/>
  <c r="C382"/>
  <c r="V385"/>
  <c r="V384"/>
  <c r="V383"/>
  <c r="V382"/>
  <c r="V381"/>
  <c r="V380"/>
  <c r="V379"/>
  <c r="V377"/>
  <c r="C377"/>
  <c r="V376"/>
  <c r="V375"/>
  <c r="V374"/>
  <c r="V368"/>
  <c r="C368"/>
  <c r="V367"/>
  <c r="V366"/>
  <c r="V365"/>
  <c r="V363"/>
  <c r="C359"/>
  <c r="V362"/>
  <c r="V361"/>
  <c r="V360"/>
  <c r="V359"/>
  <c r="V358"/>
  <c r="V357"/>
  <c r="V356"/>
  <c r="V354"/>
  <c r="C354"/>
  <c r="V353"/>
  <c r="V352"/>
  <c r="V351"/>
  <c r="V349"/>
  <c r="C345"/>
  <c r="V348"/>
  <c r="V347"/>
  <c r="V346"/>
  <c r="V345"/>
  <c r="V344"/>
  <c r="V343"/>
  <c r="V342"/>
  <c r="V340"/>
  <c r="C340"/>
  <c r="V339"/>
  <c r="V338"/>
  <c r="V337"/>
  <c r="V331"/>
  <c r="C331"/>
  <c r="V330"/>
  <c r="V329"/>
  <c r="V328"/>
  <c r="V326"/>
  <c r="C322"/>
  <c r="V325"/>
  <c r="V324"/>
  <c r="V323"/>
  <c r="V322"/>
  <c r="V321"/>
  <c r="V320"/>
  <c r="V319"/>
  <c r="V317"/>
  <c r="C317"/>
  <c r="V316"/>
  <c r="V315"/>
  <c r="V314"/>
  <c r="V312"/>
  <c r="C308"/>
  <c r="V311"/>
  <c r="V310"/>
  <c r="V309"/>
  <c r="V308"/>
  <c r="V307"/>
  <c r="V306"/>
  <c r="V305"/>
  <c r="V303"/>
  <c r="C303"/>
  <c r="V302"/>
  <c r="V301"/>
  <c r="V300"/>
  <c r="V294"/>
  <c r="C294"/>
  <c r="V293"/>
  <c r="V292"/>
  <c r="V291"/>
  <c r="V289"/>
  <c r="C285"/>
  <c r="V288"/>
  <c r="V287"/>
  <c r="V286"/>
  <c r="V285"/>
  <c r="V284"/>
  <c r="V283"/>
  <c r="V282"/>
  <c r="V280"/>
  <c r="C280"/>
  <c r="V279"/>
  <c r="V278"/>
  <c r="V277"/>
  <c r="V275"/>
  <c r="C271"/>
  <c r="V274"/>
  <c r="V273"/>
  <c r="V272"/>
  <c r="V271"/>
  <c r="V270"/>
  <c r="V269"/>
  <c r="V268"/>
  <c r="V266"/>
  <c r="C266"/>
  <c r="V265"/>
  <c r="V264"/>
  <c r="V263"/>
  <c r="V257"/>
  <c r="C257"/>
  <c r="V256"/>
  <c r="V255"/>
  <c r="V254"/>
  <c r="V252"/>
  <c r="C248"/>
  <c r="V251"/>
  <c r="V250"/>
  <c r="V249"/>
  <c r="V248"/>
  <c r="V247"/>
  <c r="V246"/>
  <c r="V245"/>
  <c r="V243"/>
  <c r="C243"/>
  <c r="V242"/>
  <c r="V241"/>
  <c r="V240"/>
  <c r="V238"/>
  <c r="C234"/>
  <c r="V237"/>
  <c r="V236"/>
  <c r="V235"/>
  <c r="V234"/>
  <c r="V233"/>
  <c r="V232"/>
  <c r="V231"/>
  <c r="V229"/>
  <c r="C229"/>
  <c r="V228"/>
  <c r="V227"/>
  <c r="V226"/>
  <c r="V225"/>
  <c r="Z42"/>
  <c r="C38" i="23"/>
  <c r="Z44" i="15"/>
  <c r="C32" i="23"/>
  <c r="Z41" i="15"/>
  <c r="C14" i="23"/>
  <c r="Z189" i="15"/>
  <c r="G32" i="23" s="1"/>
  <c r="Z78" i="15"/>
  <c r="Z45"/>
  <c r="Z43"/>
  <c r="V218"/>
  <c r="V219"/>
  <c r="V220"/>
  <c r="V217"/>
  <c r="V209"/>
  <c r="V210"/>
  <c r="V211"/>
  <c r="V212"/>
  <c r="V213"/>
  <c r="V214"/>
  <c r="V215"/>
  <c r="V208"/>
  <c r="V204"/>
  <c r="V205"/>
  <c r="V206"/>
  <c r="V203"/>
  <c r="V195"/>
  <c r="V196"/>
  <c r="V197"/>
  <c r="V198"/>
  <c r="V199"/>
  <c r="V200"/>
  <c r="V201"/>
  <c r="V194"/>
  <c r="V190"/>
  <c r="V191"/>
  <c r="V192"/>
  <c r="V189"/>
  <c r="V144"/>
  <c r="V145"/>
  <c r="V146"/>
  <c r="V143"/>
  <c r="V135"/>
  <c r="V136"/>
  <c r="V137"/>
  <c r="V138"/>
  <c r="V139"/>
  <c r="V140"/>
  <c r="V141"/>
  <c r="V134"/>
  <c r="V130"/>
  <c r="V131"/>
  <c r="V132"/>
  <c r="V129"/>
  <c r="V121"/>
  <c r="V122"/>
  <c r="V123"/>
  <c r="V124"/>
  <c r="V125"/>
  <c r="V126"/>
  <c r="V127"/>
  <c r="V120"/>
  <c r="V116"/>
  <c r="V117"/>
  <c r="V118"/>
  <c r="V115"/>
  <c r="V42"/>
  <c r="V61"/>
  <c r="V62"/>
  <c r="V63"/>
  <c r="V64"/>
  <c r="V65"/>
  <c r="V66"/>
  <c r="V67"/>
  <c r="V60"/>
  <c r="V56"/>
  <c r="V57"/>
  <c r="V58"/>
  <c r="V55"/>
  <c r="V78"/>
  <c r="V79"/>
  <c r="V80"/>
  <c r="V81"/>
  <c r="V92"/>
  <c r="V93"/>
  <c r="V94"/>
  <c r="V95"/>
  <c r="V97"/>
  <c r="V98"/>
  <c r="V99"/>
  <c r="V100"/>
  <c r="V101"/>
  <c r="V102"/>
  <c r="V103"/>
  <c r="V104"/>
  <c r="V106"/>
  <c r="V108"/>
  <c r="V109"/>
  <c r="V107"/>
  <c r="V83"/>
  <c r="V84"/>
  <c r="V85"/>
  <c r="V86"/>
  <c r="V87"/>
  <c r="V89"/>
  <c r="V90"/>
  <c r="V88"/>
  <c r="V46"/>
  <c r="V47"/>
  <c r="V48"/>
  <c r="V50"/>
  <c r="V51"/>
  <c r="V52"/>
  <c r="V53"/>
  <c r="V69"/>
  <c r="V71"/>
  <c r="V72"/>
  <c r="V70"/>
  <c r="V49"/>
  <c r="C155"/>
  <c r="C197"/>
  <c r="C220"/>
  <c r="C211"/>
  <c r="C206"/>
  <c r="C192"/>
  <c r="V188"/>
  <c r="C183"/>
  <c r="C174"/>
  <c r="C169"/>
  <c r="C160"/>
  <c r="V151"/>
  <c r="C146"/>
  <c r="C137"/>
  <c r="C132"/>
  <c r="C123"/>
  <c r="C109"/>
  <c r="C100"/>
  <c r="C95"/>
  <c r="C86"/>
  <c r="C81"/>
  <c r="C72"/>
  <c r="C63"/>
  <c r="C58"/>
  <c r="C44"/>
  <c r="S30" i="23"/>
  <c r="H30"/>
  <c r="L38"/>
  <c r="P44"/>
  <c r="H32"/>
  <c r="Q32"/>
  <c r="E36"/>
  <c r="D42"/>
  <c r="F24"/>
  <c r="G18"/>
  <c r="R6"/>
  <c r="P18"/>
  <c r="D30"/>
  <c r="P12"/>
  <c r="D36"/>
  <c r="G20"/>
  <c r="G14"/>
  <c r="I32"/>
  <c r="K32"/>
  <c r="L20"/>
  <c r="Q20"/>
  <c r="R8"/>
  <c r="R38"/>
  <c r="R44"/>
  <c r="J30"/>
  <c r="E42"/>
  <c r="F6"/>
  <c r="E24"/>
  <c r="H24"/>
  <c r="C12"/>
  <c r="O38"/>
  <c r="N14"/>
  <c r="M8"/>
  <c r="M32"/>
  <c r="M26"/>
  <c r="L26"/>
  <c r="K26"/>
  <c r="K44"/>
  <c r="H26"/>
  <c r="H8"/>
  <c r="K8"/>
  <c r="G30"/>
  <c r="R18"/>
  <c r="T30"/>
  <c r="K12"/>
  <c r="O42"/>
  <c r="M6"/>
  <c r="T6"/>
  <c r="Q36"/>
  <c r="N24"/>
  <c r="J26"/>
  <c r="J14"/>
  <c r="I26"/>
  <c r="N32"/>
  <c r="R36"/>
  <c r="S6"/>
  <c r="T36"/>
  <c r="H18"/>
  <c r="R24"/>
  <c r="S36"/>
  <c r="L24"/>
  <c r="Q42"/>
  <c r="P42"/>
  <c r="K42"/>
  <c r="T18"/>
  <c r="J18"/>
  <c r="G6"/>
  <c r="J6"/>
  <c r="E20"/>
  <c r="E44"/>
  <c r="E38"/>
  <c r="E8"/>
  <c r="E32"/>
  <c r="E26"/>
  <c r="D8"/>
  <c r="N30"/>
  <c r="N42"/>
  <c r="N40"/>
  <c r="G42"/>
  <c r="I42"/>
  <c r="O30"/>
  <c r="I30"/>
  <c r="A1"/>
  <c r="R42"/>
  <c r="F42"/>
  <c r="F12"/>
  <c r="G24"/>
  <c r="K30"/>
  <c r="N20"/>
  <c r="H12"/>
  <c r="J24"/>
  <c r="AY3" i="15"/>
  <c r="AY11"/>
  <c r="AY20"/>
  <c r="F32" i="23"/>
  <c r="F20"/>
  <c r="N38"/>
  <c r="J38"/>
  <c r="P8"/>
  <c r="Q26"/>
  <c r="G8"/>
  <c r="N44"/>
  <c r="J44"/>
  <c r="P26"/>
  <c r="Q38"/>
  <c r="G36"/>
  <c r="K18"/>
  <c r="B1"/>
  <c r="N18"/>
  <c r="F36"/>
  <c r="M30"/>
  <c r="J36"/>
  <c r="H36"/>
  <c r="K36"/>
  <c r="AY5" i="15"/>
  <c r="AY10"/>
  <c r="AE36"/>
  <c r="AJ36"/>
  <c r="AY23"/>
  <c r="AM36"/>
  <c r="AW36"/>
  <c r="AK36"/>
  <c r="AU36"/>
  <c r="AY4"/>
  <c r="AY22"/>
  <c r="AY24"/>
  <c r="AR36"/>
  <c r="AY13"/>
  <c r="AS36"/>
  <c r="AT36"/>
  <c r="AY33"/>
  <c r="AV36"/>
  <c r="AP36"/>
  <c r="AY31"/>
  <c r="AH36"/>
  <c r="AQ36"/>
  <c r="AL36"/>
  <c r="AY15"/>
  <c r="AO36"/>
  <c r="AF36"/>
  <c r="AG36"/>
  <c r="AI36"/>
  <c r="AY27"/>
  <c r="AN36"/>
  <c r="AY25"/>
  <c r="AX36"/>
  <c r="AY34"/>
  <c r="AY14"/>
  <c r="AY32"/>
  <c r="AY29"/>
  <c r="AY28"/>
  <c r="AY12"/>
  <c r="AY26"/>
  <c r="O8" i="23" l="1"/>
  <c r="BA5" i="15"/>
  <c r="AY17"/>
</calcChain>
</file>

<file path=xl/comments1.xml><?xml version="1.0" encoding="utf-8"?>
<comments xmlns="http://schemas.openxmlformats.org/spreadsheetml/2006/main">
  <authors>
    <author>f1</author>
  </authors>
  <commentList>
    <comment ref="Q404" authorId="0">
      <text>
        <r>
          <rPr>
            <b/>
            <sz val="9"/>
            <color indexed="81"/>
            <rFont val="Tahoma"/>
            <family val="2"/>
            <charset val="161"/>
          </rPr>
          <t>f1:</t>
        </r>
        <r>
          <rPr>
            <sz val="9"/>
            <color indexed="81"/>
            <rFont val="Tahoma"/>
            <family val="2"/>
            <charset val="161"/>
          </rPr>
          <t xml:space="preserve">
master koudoumas</t>
        </r>
      </text>
    </comment>
    <comment ref="R589" authorId="0">
      <text>
        <r>
          <rPr>
            <b/>
            <sz val="9"/>
            <color indexed="81"/>
            <rFont val="Tahoma"/>
            <family val="2"/>
            <charset val="161"/>
          </rPr>
          <t>f1:</t>
        </r>
        <r>
          <rPr>
            <sz val="9"/>
            <color indexed="81"/>
            <rFont val="Tahoma"/>
            <family val="2"/>
            <charset val="161"/>
          </rPr>
          <t xml:space="preserve">
master
</t>
        </r>
      </text>
    </comment>
  </commentList>
</comments>
</file>

<file path=xl/sharedStrings.xml><?xml version="1.0" encoding="utf-8"?>
<sst xmlns="http://schemas.openxmlformats.org/spreadsheetml/2006/main" count="1903" uniqueCount="252">
  <si>
    <t xml:space="preserve"> </t>
  </si>
  <si>
    <t>ΜΑΘΗΜΑ</t>
  </si>
  <si>
    <t>ΕΙΣΗΓΗΤΗΣ</t>
  </si>
  <si>
    <t>ΞΕΖΩΝΑΚΗΣ</t>
  </si>
  <si>
    <t>ΚΟΡΝΑΡΟΣ</t>
  </si>
  <si>
    <t>ΠΑΧΟΥΛΑΚΗΣ</t>
  </si>
  <si>
    <t>ΣΜΥΡΝΑΚΗΣ</t>
  </si>
  <si>
    <t xml:space="preserve">ΠΑΠΑΔΟΥΡΑΚΗΣ </t>
  </si>
  <si>
    <t>ΠΑΛΛΗΣ</t>
  </si>
  <si>
    <t>ΒΙΔΑΚΗΣ</t>
  </si>
  <si>
    <t>ΣΤΡΑΤΑΚΗΣ</t>
  </si>
  <si>
    <t>ΜΑΛΑΜΟΣ</t>
  </si>
  <si>
    <t>ΒΑΡΔΙΕΣ</t>
  </si>
  <si>
    <t>ΣΤΕΦ</t>
  </si>
  <si>
    <t>ΑΡΙΘΜ.ΣΠ./ΒΑΡΔΙΑ</t>
  </si>
  <si>
    <t>Γ1</t>
  </si>
  <si>
    <t>Γ2</t>
  </si>
  <si>
    <t>Γ3</t>
  </si>
  <si>
    <t>Γ4</t>
  </si>
  <si>
    <t>Γ5</t>
  </si>
  <si>
    <t>Γ6</t>
  </si>
  <si>
    <t>Γ7</t>
  </si>
  <si>
    <t>Β1</t>
  </si>
  <si>
    <t>Β2</t>
  </si>
  <si>
    <t>Β3</t>
  </si>
  <si>
    <t>Β4</t>
  </si>
  <si>
    <t>ΦΧ</t>
  </si>
  <si>
    <t>Καμ</t>
  </si>
  <si>
    <t>Σχ.</t>
  </si>
  <si>
    <t>ΣΕΥΠ</t>
  </si>
  <si>
    <t>Δ1</t>
  </si>
  <si>
    <t>ΔΟΜΙΚΟΙ</t>
  </si>
  <si>
    <t>ΕΠΠ</t>
  </si>
  <si>
    <t>ΗΛΕΚΤΡ</t>
  </si>
  <si>
    <t>ΜΗΧΑΝΟΛ.</t>
  </si>
  <si>
    <t>Δ2</t>
  </si>
  <si>
    <t>ΤΠ</t>
  </si>
  <si>
    <t>Δ3</t>
  </si>
  <si>
    <t>Δ4</t>
  </si>
  <si>
    <t>ΤΑ</t>
  </si>
  <si>
    <t>Δ5</t>
  </si>
  <si>
    <t>ΑΚΟΥΜΙΑΝΑΚΗΣ ΔΗΜΟΣΘΕΝΗΣ</t>
  </si>
  <si>
    <t>ΒΙΔΑΚΗΣ ΝΙΚΟΛΑΟΣ</t>
  </si>
  <si>
    <t>ΠΑΛΛΗΣ ΕΥΑΓΓΕΛΟΣ</t>
  </si>
  <si>
    <t>ΠΑΝΑΓΙΩΤΑΚΗΣ ΣΠΥΡΟΣ</t>
  </si>
  <si>
    <t>ΠΑΠΑΔΑΚΗΣ ΝΙΚΟΛΑΟΣ</t>
  </si>
  <si>
    <t>ΠΑΝΑΓΙΩΤΑΚΗΣ</t>
  </si>
  <si>
    <t>A/A</t>
  </si>
  <si>
    <t>ΓΡΑΜΜΑΤΙΚΑΚΗΣ ΜΙΛΤΙΑΔΗΣ</t>
  </si>
  <si>
    <t>ΦΡΑΓΚΟΠΟΥΛΟΥ ΠΑΡΑΣΚΕΥΗ</t>
  </si>
  <si>
    <t>ΣΤΡΑΤΑΚΗΣ ΔΗΜΗΤΡΙΟΣ</t>
  </si>
  <si>
    <t>ΜΑΛΑΜΟΣ ΑΘΑΝΑΣΙΟΣ</t>
  </si>
  <si>
    <t>ΚΑΡΑΓΙΑΝΝΑΚΗΣ ΔΗΜΗΤΡΙΟΣ</t>
  </si>
  <si>
    <t>ΜΑΡΑΚΑΚΗΣ</t>
  </si>
  <si>
    <t>Εγγεγραμμένοι</t>
  </si>
  <si>
    <t>ΚΩΔΙΚΟΣ</t>
  </si>
  <si>
    <t>ΠΑΠΑΔΟΥΡΑΚΗΣ ΓΕΩΡΓΙΟΣ</t>
  </si>
  <si>
    <t>ΞΕΖΩΝΑΚΗΣ ΙΩΑΝΝΗΣ</t>
  </si>
  <si>
    <t>ΚΟΡΝΑΡΟΣ ΓΕΩΡΓΙΟΣ</t>
  </si>
  <si>
    <t>ΠΑΧΟΥΛΑΚΗΣ ΙΩΑΝΝΗΣ</t>
  </si>
  <si>
    <t>ΤΣΙΚΝΑΚΗΣ ΕΜΜΑΝΟΥΗΛ</t>
  </si>
  <si>
    <t>ΚΑΛΟΓΙΑΝΝΑΚΗΣ</t>
  </si>
  <si>
    <t>ΤΠ10Κ2</t>
  </si>
  <si>
    <t>ΤΠ10Κ4</t>
  </si>
  <si>
    <t>ΤΠ10Κ1</t>
  </si>
  <si>
    <t>ΤΠ10Κ5</t>
  </si>
  <si>
    <t>ΤΠ10Κ6</t>
  </si>
  <si>
    <t>ΤΠ20Κ1</t>
  </si>
  <si>
    <t>ΤΠ20Κ3</t>
  </si>
  <si>
    <t>ΤΠ20Κ2</t>
  </si>
  <si>
    <t>ΤΠ20Κ4</t>
  </si>
  <si>
    <t>ΤΠ20Κ6</t>
  </si>
  <si>
    <t>ΑΚΑΔΗΜΑΙΚΟΣ ΥΠΕΥΘΥΝΟΣ</t>
  </si>
  <si>
    <t>ΠΑΝΑΓΙΩΤΑΚΗΣ ΣΠΥΡΙΔΩΝ</t>
  </si>
  <si>
    <t>ΤΠ30Κ1</t>
  </si>
  <si>
    <t>ΤΠ30Κ2</t>
  </si>
  <si>
    <t>ΤΠ30Κ4</t>
  </si>
  <si>
    <t>ΤΠ30Κ5</t>
  </si>
  <si>
    <t>ΤΠ30Κ6</t>
  </si>
  <si>
    <t>ΦΡΑΓΚΟΠΟΥΛΟΥ</t>
  </si>
  <si>
    <t>ΚΑΡΑΓΙΑΝΝΑΚΗΣ</t>
  </si>
  <si>
    <t>ΤΠ40Κ1</t>
  </si>
  <si>
    <t>ΤΠ40Κ2</t>
  </si>
  <si>
    <t>ΤΠ40Κ3</t>
  </si>
  <si>
    <t>ΤΠ40Κ4</t>
  </si>
  <si>
    <t>ΤΠ40Κ5</t>
  </si>
  <si>
    <t>ΤΠ40Κ6</t>
  </si>
  <si>
    <t>ΤΠ50Δ2</t>
  </si>
  <si>
    <t>ΤΠ50Δ4</t>
  </si>
  <si>
    <t>ΤΠ50Δ5</t>
  </si>
  <si>
    <t>ΤΠ50Λ2</t>
  </si>
  <si>
    <t>ΤΠ50Λ3</t>
  </si>
  <si>
    <t>ΜΑΡΑΚΑΚΗΣ ΕΜΜΑΝΟΥΗΛ</t>
  </si>
  <si>
    <t>ΤΠ50Λ5</t>
  </si>
  <si>
    <t>ΤΠ50Λ4</t>
  </si>
  <si>
    <t>ΤΠ50Υ1</t>
  </si>
  <si>
    <t>ΤΠ50Υ2</t>
  </si>
  <si>
    <t>ΤΠ50Υ3</t>
  </si>
  <si>
    <t>ΤΠ50Υ4</t>
  </si>
  <si>
    <t>ΤΠ50Υ5</t>
  </si>
  <si>
    <t>ΑΙΒΑΛΗΣ</t>
  </si>
  <si>
    <t>ΤΠ70Δ1</t>
  </si>
  <si>
    <t>ΤΠ70Δ3</t>
  </si>
  <si>
    <t>ΤΠ70Δ2</t>
  </si>
  <si>
    <t>ΤΠ70Λ2</t>
  </si>
  <si>
    <t>ΤΠ70Λ5</t>
  </si>
  <si>
    <t>ΤΠ70Λ1</t>
  </si>
  <si>
    <t>ΤΠ70Λ4</t>
  </si>
  <si>
    <t>ΤΠ70Υ1</t>
  </si>
  <si>
    <t>ΤΠ70Υ2</t>
  </si>
  <si>
    <t>ΤΠ60Λ1</t>
  </si>
  <si>
    <t>ΤΠ60Λ2</t>
  </si>
  <si>
    <t>ΤΠ60Λ3</t>
  </si>
  <si>
    <t>ΤΠ60Λ4</t>
  </si>
  <si>
    <t>ΤΠ60Λ5</t>
  </si>
  <si>
    <t>ΑΙΒΑΛΗΣ ΚΩΝΣΤΑΝΤΙΝΟΣ</t>
  </si>
  <si>
    <t>ΤΠ60Υ1</t>
  </si>
  <si>
    <t>ΚΟΡΝΑΡΟΣ ΚΕΩΡΓΙΟΣ</t>
  </si>
  <si>
    <t>ΤΠ60Δ1</t>
  </si>
  <si>
    <t>ΙΣΤΟΡΙΑ ΤΗΣ ΠΛΗΡΟΦΟΡΙΚΗΣ</t>
  </si>
  <si>
    <t>ΤΠΠ001 ΞΕΝΗ ΓΛΩΣΣΑ Ι</t>
  </si>
  <si>
    <t>ΤΠΠ003 Ξένη Γλώσσα ΙΙ</t>
  </si>
  <si>
    <t>ΤΠΠ005 ΞΕΝΗ ΓΛΩΣΣΑ ΙΙI</t>
  </si>
  <si>
    <t>Κ28</t>
  </si>
  <si>
    <t>K28</t>
  </si>
  <si>
    <t>ΤΠ60Δ2</t>
  </si>
  <si>
    <t>ΤΠ60Δ3</t>
  </si>
  <si>
    <t>ΠΛΗΘΟΣ ΜΑΘΗΜΑΤΩΝ</t>
  </si>
  <si>
    <t>ΠΟΣΟΣΤΟ ΜΕΙΩΣΕΙΣ</t>
  </si>
  <si>
    <t>Δ1=8:15-10:15,  Δ2=10:30-12:30,  Δ3=12:45-14:45, Δ4=15:00-17:00,  Δ5=17:15-19:15</t>
  </si>
  <si>
    <t>ΠΑΠΑΔΑΚΗΣ ΧΑΡ</t>
  </si>
  <si>
    <t>ΓΡΑΜΜΑΤΙΚΑΚΗΣ</t>
  </si>
  <si>
    <t>ΑΚΟΥΜΙΑΝΑΚΗΣ</t>
  </si>
  <si>
    <t>ΤΣΙΚΝΑΚΗΣ</t>
  </si>
  <si>
    <t>ΠΑΠΑΔΟΥΡΑΚΗΣ</t>
  </si>
  <si>
    <t>ΜΑΡΙΑΣ</t>
  </si>
  <si>
    <t>ΠΑΠΑΔΑΚΗΣ ΝΙΚ</t>
  </si>
  <si>
    <t xml:space="preserve">ΠΑΛΛΗΣ </t>
  </si>
  <si>
    <t xml:space="preserve">ΣΤΡΑΤΑΚΗΣ </t>
  </si>
  <si>
    <t>ΓΙΑΝΝΑΚΑΚΗΣ</t>
  </si>
  <si>
    <t>ΥΠΟΨΗΦΙΟΙ</t>
  </si>
  <si>
    <t>ΥΠΟΔΕΙΞΗ ΕΙΣΗΓΗΤΗ</t>
  </si>
  <si>
    <t>ΒΑΡΔΙΑ</t>
  </si>
  <si>
    <t>ΑΙΘΟΥΣΕΣ</t>
  </si>
  <si>
    <t>1-ΦΥΣΙΚΗ</t>
  </si>
  <si>
    <t>1-ΣΥΓΧΡΟΝΑ ΘΕΜΑΤΑ ΠΛΗΡΟΦΟΡΙΚΗΣ</t>
  </si>
  <si>
    <t>1-ΨΗΦΙΑΚΗ ΣΧΕΔΙΑΣΗ</t>
  </si>
  <si>
    <t>1-ΠΡΟΓΡΑΜΜΑΤΙΣΜΟΣ</t>
  </si>
  <si>
    <t>1-ΑΠΕΙΡΟΣΤΙΚΟΣ ΛΟΓΙΣΜΟΣ Ι</t>
  </si>
  <si>
    <t>1-ΠΑΙΔΑΓΩΓΙΚΑ</t>
  </si>
  <si>
    <t>2-ΜΙΚΡΟΗΛΕΚΤΡΟΝΙΚΗ</t>
  </si>
  <si>
    <t>2-ΑΡΧΙΤΕΚΤΟΝΙΚΗ ΥΠΟΛΟΓΙΣΤΩΝ</t>
  </si>
  <si>
    <t>2-ΕΙΣΑΓΩΓΗ ΣΤΙΣ ΤΗΛΕΠΙΚΟΙΝΩΝΙΕΣ</t>
  </si>
  <si>
    <t>2-ΔΟΜΕΣ ΔΕΔΟΜΕΝΩΝ</t>
  </si>
  <si>
    <t>2-ΟΙΚΟΝΟΜΊΑ, ΚΑΙΝΟΤΟΜΙΑ ΚΑΙ ΔΙΑΔΙΚΤΥΟ</t>
  </si>
  <si>
    <t>3-ΛΕΙΤΟΥΡΓΙΚΑ ΣΥΣΤΗΜΑΤΑ</t>
  </si>
  <si>
    <t>3-ΒΑΣΕΙΣ ΔΕΔΟΜΕΝΩΝ</t>
  </si>
  <si>
    <t>3-ΑΛΓΟΡΙΘΜΟΙ</t>
  </si>
  <si>
    <t>3-ΕΦΑΡΜΟΣΜΕΝΑ ΜΑΘΗΜΑΤΙΚΑ</t>
  </si>
  <si>
    <t>3-ΟΡΟΛΟΓΙΑ ΚΑΙ ΤΕΧΝΙΚΗ ΣΥΓΓΡΑΦΗ</t>
  </si>
  <si>
    <t>4-ΨΗΦΙΑΚΗ ΕΠΕΞΕΡΓΑΣΙΑ ΣΗΜΑΤΟΣ</t>
  </si>
  <si>
    <t>4-ΘΕΜΑΤΑ ΠΡΟΓΡΑΜΜΑΤΙΣΜΟΥ ΔΙΑΔΙΚΤΥΟΥ</t>
  </si>
  <si>
    <t>4-ΑΡΙΘΜΗΤΙΚΗ ΓΡΑΜΜΙΚΗ ΑΛΓΕΒΡΑ</t>
  </si>
  <si>
    <t>5Δ-ΔΟΜΕΣ ΜΕΤΑΔΟΣΗΣ</t>
  </si>
  <si>
    <t>5Δ-ΔΟΡΥΦΟΡΙΚΕΣ ΕΠΙΚΟΙΝΩΝΙΕΣ</t>
  </si>
  <si>
    <t>5Δ-Αρχές Ψηφιακής Τηλεόρασης</t>
  </si>
  <si>
    <t>5Λ-ΛΟΓΙΚΟΣ ΠΡΟΓΡΑΜΜΑΤΙΣΜΟΣ</t>
  </si>
  <si>
    <t>5Λ-ΟΠΤΙΚΟΠΟΙΗΣΗ ΔΕΔΟΜΕΝΩΝ/ ΠΛΗΡΟΦΟΡΙΩΝ</t>
  </si>
  <si>
    <t>5Λ-ΓΛΩΣΣΕΣ ΠΡΟΓΡΑΜΜΑΤΙΣΜΟΥ</t>
  </si>
  <si>
    <t>5Υ-ΓΡΑΦΙΚΗ</t>
  </si>
  <si>
    <t>5Υ-ΨΗΦΙΑΚΗ ΕΠΕΞΕΡΓΑΣΙΑ ΕΙΚΟΝΑΣ</t>
  </si>
  <si>
    <t>5Υ-ΕΙΣΑΓΩΓΗ ΣΤΗ ΡΟΜΠΟΤΙΚΗ</t>
  </si>
  <si>
    <t>5Υ-ΜΗΧΑΝΙΚΗ ΜΑΘΗΣΗ ΚΑΙ ΕΞΟΡΥΞΗ ΓΝΩΣΗΣ</t>
  </si>
  <si>
    <t>6Δ-ΔΙΚΤΥΑ ΥΠΟΛΟΓΙΣΤΩΝ ΙΙ</t>
  </si>
  <si>
    <t>6Λ-ΠΡΟΗΓΜΕΝΑ ΘΕΜΑΤΑ ΒΑΣΕΩΝ ΔΕΔΟΜΕΝΩΝ</t>
  </si>
  <si>
    <t>6Λ-ΔΙΑΧΕΙΡΙΣΗ ΕΡΓΩΝ ΠΛΗΡΟΦΟΡΙΚΗΣ</t>
  </si>
  <si>
    <t>6Λ-ΒΙΟΠΛΗΡΟΦΟΡΙΚΗ ΚΑΙ ΠΡΟΣΟΜΟΙΩΣΗ ΦΥΣΙΟΛΟΓΙΚΩΝ ΣΥΣΤΗΜΑΤΩΝ</t>
  </si>
  <si>
    <t>7Δ-ΔΙΚΤΥΑ ΚΙΝΗΤΩΝ &amp; ΠΡΟΣΩΠΙΚΩΝ ΕΠΙΚΟΙΝΩΝΙΩΝ</t>
  </si>
  <si>
    <t>7Δ-ΑΣΦΑΛΕΙΑ ΔΙΚΤΥΩΝ</t>
  </si>
  <si>
    <t>7Λ-ΣΥΣΤΗΜΑΤΑ ΓΝΩΣΗΣ</t>
  </si>
  <si>
    <t>7Λ-ΔΙΕΠΑΦΗ ΧΡΗΣΤΗ ΥΠΟΛΟΓΙΣΤΗ</t>
  </si>
  <si>
    <t>7Λ-ΨΗΦΙΑΚΗ ΤΕΧΝΟΛΟΓΙΑ ΚΑΙ ΕΦΑΡΜΟΓΕΣ ΣΤΗ ΜΗΧΑΝΙΚΗ</t>
  </si>
  <si>
    <t>7Υ-ΕΝΣΩΜΑΤΩΜΕΝΑ ΣΥΣΤΗΜΑΤΑ</t>
  </si>
  <si>
    <t>ΤΠ10Κ3</t>
  </si>
  <si>
    <t>4-ΔΙΚΤΥΑ ΥΠΟΛΟΓΙΣΤΩΝ</t>
  </si>
  <si>
    <t>4-ΔΙΔΑΚΤΙΚΗ ΠΛΗΡΟΦΟΡΙΚΗΣ</t>
  </si>
  <si>
    <t>5Υ-ΑΝΑΓΝΩΡΙΣΗ ΠΡΟΤΥΠΩΝ</t>
  </si>
  <si>
    <t>6Δ-ΑΣΥΡΜΑΤΑ ΔΙΚΤΥΑ</t>
  </si>
  <si>
    <t>6Δ-ΑΝΑΠΤΥΞΗ ΕΦΑΡΜΟΓΩΝ ΠΟΛΥΜΕΣΩΝ</t>
  </si>
  <si>
    <t>6Λ-ΤΕΧΝΗΤΗ ΝΟΗΜΟΣΥΝΗ</t>
  </si>
  <si>
    <t>7Υ-ΤΕΧΝΗΤΗ ΟΡΑΣΗ</t>
  </si>
  <si>
    <t>5Λ-ΠΡΟΣΧ. ΑΝΤΙΚΕΙΜΕΝΟΣΤΡΑΦΗΣ &amp; ΕΥΕΛΙΚΤΟΣ ΠΡΟΓΡΑΜΜΑΤΙΣΜΟΣ</t>
  </si>
  <si>
    <t>6Λ-ΣΥΣΤΗΜΑΤΑ ΑΞΙΟΛΟΓΙΣΗΣ ΔΙΑΔΙΚΤΥΑΚΩΝ ΕΦΑΡΜΟΓΩΝ</t>
  </si>
  <si>
    <t>ΤΠ60Υ2</t>
  </si>
  <si>
    <t xml:space="preserve">ΓΡΑΜΜΑΤΙΚΑΚΗΣ </t>
  </si>
  <si>
    <t>ΗΜΕΡΟΜΗΝΙΑ</t>
  </si>
  <si>
    <t>4-ΑΡΧΕΣ ΤΕΧΝΟΛΟΓΙΑΣ ΛΟΓΙΣΜΙΚΟΥ</t>
  </si>
  <si>
    <t>6Υ-ΑΡΧΙΤΕΚΤΟΝΙΚΗ ΜΕ ΠΡΟΓΡΑΜΜΑΤΙΖΟΜΕΝΗ ΛΟΓΙΚΗ FPGAs</t>
  </si>
  <si>
    <t>Εγγεγραμμένοι / ΧΩΡΗΤΙΚΟΤΗΤΑ ΑΙΘΟΥΣΩΝ (Εγγεγραμμένοι-25%)</t>
  </si>
  <si>
    <t>ΚΑΜΑΡΙΑΝΑΚΗΣ</t>
  </si>
  <si>
    <t>ΡΟΝΙΩΤΗΣ</t>
  </si>
  <si>
    <t>ΦΥΣΑΡΑΚΗΣ</t>
  </si>
  <si>
    <t>ΜΑΥΡΟΜΑΤΑΚΗΣ</t>
  </si>
  <si>
    <t xml:space="preserve">ΤΣΑΓΚΑΡΑΚΗΣ </t>
  </si>
  <si>
    <t>3-ΤΕΧΝΟΛΟΓΙΑ ΠΟΛΥΜΕΣΩΝ</t>
  </si>
  <si>
    <t>5Δ-ΨΗΦΙΑΚΕΣ ΕΠΙΚΟΙΝΩΝΙΕΣ</t>
  </si>
  <si>
    <t>ΜΑΡΚΑΚΗΣ</t>
  </si>
  <si>
    <r>
      <rPr>
        <b/>
        <sz val="28"/>
        <rFont val="Arial"/>
        <family val="2"/>
        <charset val="161"/>
      </rPr>
      <t>7</t>
    </r>
    <r>
      <rPr>
        <b/>
        <sz val="16"/>
        <rFont val="Arial"/>
        <family val="2"/>
        <charset val="161"/>
      </rPr>
      <t>ΕΞΑΜΗΝΟ</t>
    </r>
  </si>
  <si>
    <r>
      <rPr>
        <b/>
        <sz val="28"/>
        <rFont val="Arial"/>
        <family val="2"/>
        <charset val="161"/>
      </rPr>
      <t>5</t>
    </r>
    <r>
      <rPr>
        <b/>
        <sz val="16"/>
        <rFont val="Arial"/>
        <family val="2"/>
        <charset val="161"/>
      </rPr>
      <t>ΕΞΑΜΗΝΟ</t>
    </r>
  </si>
  <si>
    <t>ΣΔΟ</t>
  </si>
  <si>
    <t xml:space="preserve">6Υ-ΝΕΥΡΩΝΙΚΑ ΔΙΚΤΥΑ </t>
  </si>
  <si>
    <t>6Υ-ΛΟΓΙΣΜΙΚΟ ΣΥΣΤΗΜΑΤΩΝ</t>
  </si>
  <si>
    <r>
      <rPr>
        <b/>
        <sz val="26"/>
        <rFont val="Calibri"/>
        <family val="2"/>
        <charset val="161"/>
      </rPr>
      <t>1</t>
    </r>
    <r>
      <rPr>
        <b/>
        <sz val="18"/>
        <rFont val="Calibri"/>
        <family val="2"/>
        <charset val="161"/>
      </rPr>
      <t>ΕΞΑΜΗΝΟ</t>
    </r>
  </si>
  <si>
    <r>
      <rPr>
        <b/>
        <sz val="28"/>
        <rFont val="Calibri"/>
        <family val="2"/>
        <charset val="161"/>
      </rPr>
      <t>2</t>
    </r>
    <r>
      <rPr>
        <b/>
        <sz val="18"/>
        <rFont val="Calibri"/>
        <family val="2"/>
        <charset val="161"/>
      </rPr>
      <t>ΕΞΑΜΗΝΟ</t>
    </r>
  </si>
  <si>
    <r>
      <rPr>
        <b/>
        <sz val="28"/>
        <rFont val="Times New Roman"/>
        <family val="1"/>
        <charset val="161"/>
      </rPr>
      <t>3</t>
    </r>
    <r>
      <rPr>
        <b/>
        <sz val="16"/>
        <rFont val="Times New Roman"/>
        <family val="1"/>
        <charset val="161"/>
      </rPr>
      <t>ΕΞΑΜΗΝΟ</t>
    </r>
  </si>
  <si>
    <r>
      <rPr>
        <b/>
        <sz val="28"/>
        <rFont val="Arial"/>
        <family val="2"/>
        <charset val="161"/>
      </rPr>
      <t>4</t>
    </r>
    <r>
      <rPr>
        <b/>
        <sz val="16"/>
        <rFont val="Arial"/>
        <family val="2"/>
        <charset val="161"/>
      </rPr>
      <t>ΕΞΑΜΗΝΟ</t>
    </r>
  </si>
  <si>
    <r>
      <t>6</t>
    </r>
    <r>
      <rPr>
        <b/>
        <sz val="16"/>
        <rFont val="Times New Roman"/>
        <family val="1"/>
        <charset val="161"/>
      </rPr>
      <t>ΕΞΑΜΗΝΟ</t>
    </r>
  </si>
  <si>
    <t>ΚΟΣΜΑΣ</t>
  </si>
  <si>
    <t>ΚΟΥΜΑΚΗΣ</t>
  </si>
  <si>
    <t>ΓΕΡΑΚΗΣ</t>
  </si>
  <si>
    <t>ΠΑΠΑΔΑΚΗΣ ΣΤΑΜΑΤΗΣ</t>
  </si>
  <si>
    <t>ΤΠ30Κ7</t>
  </si>
  <si>
    <t>ΤΠ50Δ6</t>
  </si>
  <si>
    <t>ΤΠ50Λ1</t>
  </si>
  <si>
    <t>2-ΔΙΑΚΡΙΤΑ ΜΑΘΗΜΑΤΙΚΑ</t>
  </si>
  <si>
    <t>ΤΠ20Κ7</t>
  </si>
  <si>
    <t>ΤΠ60Δ4</t>
  </si>
  <si>
    <t>ΤΠ60Δ5</t>
  </si>
  <si>
    <t>ΤΠ70Υ6</t>
  </si>
  <si>
    <t>ΤΠ70Δ5</t>
  </si>
  <si>
    <t>ΤΠ70Λ3</t>
  </si>
  <si>
    <t>ΤΠ60Υ6</t>
  </si>
  <si>
    <t>7Λ-ΔΙΑΧΕΙΡΙΣΗ ΚΑΙ ΑΝΑΠΤΥΞΗ ΕΠΙΧΕΙΡΙΜΑΤΙΚΩΝ ΠΛΗΡΟΦΟΡΙΑΚΩΝ ΣΥΣΤΗΜΑΤΩΝ ΚΑΙ ΡΟΩΝ</t>
  </si>
  <si>
    <t>ΠΛΗΡΟΦΟΡΙΚΗΣ</t>
  </si>
  <si>
    <t>ΗΛΕΚΤΡΟΛΟΓΙΑΣ</t>
  </si>
  <si>
    <t>ΜΗΧΑΝΟΛΟΓΙΑΣ</t>
  </si>
  <si>
    <t>ΕΒΔΟΜΑΔΑ 1</t>
  </si>
  <si>
    <t>ΕΒΔΟΜΑΔΑ 2</t>
  </si>
  <si>
    <t>ΕΒΔΟΜΑΔΑ 3</t>
  </si>
  <si>
    <t>ΕΒΔΟΜΑΔΑ 4</t>
  </si>
  <si>
    <t>ΧΡΗΣΗ Κ28</t>
  </si>
  <si>
    <r>
      <rPr>
        <sz val="11"/>
        <color indexed="10"/>
        <rFont val="Calibri"/>
        <family val="2"/>
        <charset val="161"/>
      </rPr>
      <t>6Δ6Υ</t>
    </r>
    <r>
      <rPr>
        <sz val="11"/>
        <rFont val="Calibri"/>
        <family val="2"/>
        <charset val="161"/>
      </rPr>
      <t>-ΤΕΧΝΟΛΟΓΙΑ ΠΑΙΓΝΙΩΝ</t>
    </r>
  </si>
  <si>
    <r>
      <rPr>
        <sz val="11"/>
        <color indexed="10"/>
        <rFont val="Calibri"/>
        <family val="2"/>
        <charset val="161"/>
      </rPr>
      <t>6Δ6Υ</t>
    </r>
    <r>
      <rPr>
        <sz val="11"/>
        <rFont val="Calibri"/>
        <family val="2"/>
        <charset val="161"/>
      </rPr>
      <t>-ΠΑΡΑΛΛΗΛΗ ΕΠΕΞΕΡΓΑΣΙΑ-ΠΑΡΑΛΛΗΛΑ ΣΥΣΤΗΜΑΤΑ</t>
    </r>
  </si>
  <si>
    <r>
      <rPr>
        <sz val="11"/>
        <color indexed="10"/>
        <rFont val="Calibri"/>
        <family val="2"/>
        <charset val="161"/>
      </rPr>
      <t>7Δ5Λ</t>
    </r>
    <r>
      <rPr>
        <sz val="11"/>
        <rFont val="Calibri"/>
        <family val="2"/>
        <charset val="161"/>
      </rPr>
      <t>-ΠΟΛΥΜΕΣΙΚΕΣ ΥΠΗΡΕΣΙΕΣ ΣΤΗΝ ΥΓΕΙΑ</t>
    </r>
  </si>
  <si>
    <r>
      <rPr>
        <sz val="11"/>
        <color indexed="10"/>
        <rFont val="Calibri"/>
        <family val="2"/>
        <charset val="161"/>
      </rPr>
      <t>7Δ7Υ</t>
    </r>
    <r>
      <rPr>
        <sz val="11"/>
        <rFont val="Calibri"/>
        <family val="2"/>
        <charset val="161"/>
      </rPr>
      <t>-ΔΙΑΔΙΚΤΥΟ ΤΩΝ ΑΝΤΙΚΕΙΜΕΝΩΝ ΚΑΙ ΑΥΤΟΜΑΤΙΣΜΟΙ</t>
    </r>
  </si>
  <si>
    <r>
      <rPr>
        <sz val="11"/>
        <color indexed="10"/>
        <rFont val="Calibri"/>
        <family val="2"/>
        <charset val="161"/>
      </rPr>
      <t>7Λ7Υ</t>
    </r>
    <r>
      <rPr>
        <sz val="11"/>
        <rFont val="Calibri"/>
        <family val="2"/>
        <charset val="161"/>
      </rPr>
      <t>-ΑΣΦΑΛΕΙΑ ΠΛΗΡΟΦΟΡΙΑΚΩΝ ΣΥΣΤΗΜΑΤΩΝ</t>
    </r>
  </si>
  <si>
    <r>
      <rPr>
        <sz val="11"/>
        <color indexed="10"/>
        <rFont val="Calibri"/>
        <family val="2"/>
        <charset val="161"/>
      </rPr>
      <t>5Δ7Υ</t>
    </r>
    <r>
      <rPr>
        <sz val="11"/>
        <rFont val="Calibri"/>
        <family val="2"/>
        <charset val="161"/>
      </rPr>
      <t>-ΔΙΑΔΙΚΤΥΑΚΑ ΠΟΛΥΜΕΣΑ ΚΑΙ ΓΡΑΦΙΚΑ</t>
    </r>
  </si>
  <si>
    <t>7Δ-ΚΑΤΑΝΕΜΗΜΕΝΑ ΣΥΣΤΗΜΑΤΑ ΚΑΙ ΥΠΟΛΟΓΙΣΤΙΚΑ ΝΕΦΗ</t>
  </si>
  <si>
    <t>ΌΧΙ ΣΤΟ ΟΡΟΛΟΓΙΟ ΠΡΟΓΡΑΜΜΑ</t>
  </si>
  <si>
    <t>ΌΧΙ ΣΤΟ ΠΡΟΓΡΑΜΜΑ ΕΞΕΤΑΣΤΙΚΗΣ</t>
  </si>
  <si>
    <t>ΣΤΑΤΙΣΤΙΚΑ</t>
  </si>
  <si>
    <t>+</t>
  </si>
</sst>
</file>

<file path=xl/styles.xml><?xml version="1.0" encoding="utf-8"?>
<styleSheet xmlns="http://schemas.openxmlformats.org/spreadsheetml/2006/main">
  <numFmts count="2">
    <numFmt numFmtId="164" formatCode="dddd\ d\-m\-yyyy"/>
    <numFmt numFmtId="166" formatCode="[$-F800]dddd\,\ mmmm\ dd\,\ yyyy"/>
  </numFmts>
  <fonts count="59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sz val="10"/>
      <name val="Arial"/>
      <family val="2"/>
      <charset val="161"/>
    </font>
    <font>
      <b/>
      <sz val="12"/>
      <name val="Arial"/>
      <family val="2"/>
      <charset val="161"/>
    </font>
    <font>
      <sz val="10"/>
      <name val="Arial Greek"/>
      <charset val="161"/>
    </font>
    <font>
      <b/>
      <sz val="11"/>
      <name val="Calibri"/>
      <family val="2"/>
      <charset val="161"/>
    </font>
    <font>
      <sz val="8"/>
      <name val="Calibri"/>
      <family val="2"/>
      <charset val="161"/>
    </font>
    <font>
      <sz val="10"/>
      <color indexed="10"/>
      <name val="Arial"/>
      <family val="2"/>
      <charset val="161"/>
    </font>
    <font>
      <b/>
      <sz val="11"/>
      <color indexed="8"/>
      <name val="Calibri"/>
      <family val="2"/>
      <charset val="161"/>
    </font>
    <font>
      <b/>
      <sz val="10"/>
      <color indexed="10"/>
      <name val="Arial"/>
      <family val="2"/>
      <charset val="161"/>
    </font>
    <font>
      <b/>
      <sz val="16"/>
      <color indexed="8"/>
      <name val="Calibri"/>
      <family val="2"/>
      <charset val="161"/>
    </font>
    <font>
      <sz val="12"/>
      <name val="Calibri"/>
      <family val="2"/>
      <charset val="161"/>
    </font>
    <font>
      <b/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20"/>
      <name val="Arial"/>
      <family val="2"/>
      <charset val="161"/>
    </font>
    <font>
      <sz val="11"/>
      <color indexed="10"/>
      <name val="Calibri"/>
      <family val="2"/>
      <charset val="161"/>
    </font>
    <font>
      <sz val="11"/>
      <name val="Calibri"/>
      <family val="2"/>
      <charset val="161"/>
    </font>
    <font>
      <b/>
      <sz val="11"/>
      <color indexed="8"/>
      <name val="Arial"/>
      <family val="2"/>
      <charset val="161"/>
    </font>
    <font>
      <b/>
      <sz val="11"/>
      <name val="Arial"/>
      <family val="2"/>
      <charset val="161"/>
    </font>
    <font>
      <sz val="10"/>
      <color indexed="8"/>
      <name val="Calibri"/>
      <family val="2"/>
      <charset val="161"/>
    </font>
    <font>
      <sz val="11"/>
      <color indexed="10"/>
      <name val="Calibri"/>
      <family val="2"/>
      <charset val="161"/>
    </font>
    <font>
      <sz val="11"/>
      <color indexed="10"/>
      <name val="Calibri"/>
      <family val="2"/>
      <charset val="161"/>
    </font>
    <font>
      <sz val="18"/>
      <name val="Arial"/>
      <family val="2"/>
      <charset val="161"/>
    </font>
    <font>
      <b/>
      <sz val="18"/>
      <name val="Arial"/>
      <family val="2"/>
      <charset val="161"/>
    </font>
    <font>
      <sz val="9"/>
      <color indexed="81"/>
      <name val="Tahoma"/>
      <family val="2"/>
      <charset val="161"/>
    </font>
    <font>
      <b/>
      <sz val="9"/>
      <color indexed="81"/>
      <name val="Tahoma"/>
      <family val="2"/>
      <charset val="161"/>
    </font>
    <font>
      <b/>
      <sz val="12"/>
      <name val="Calibri"/>
      <family val="2"/>
      <charset val="161"/>
    </font>
    <font>
      <b/>
      <sz val="28"/>
      <name val="Arial"/>
      <family val="2"/>
      <charset val="161"/>
    </font>
    <font>
      <b/>
      <sz val="16"/>
      <name val="Arial"/>
      <family val="2"/>
      <charset val="161"/>
    </font>
    <font>
      <sz val="12"/>
      <name val="Arial"/>
      <family val="2"/>
      <charset val="161"/>
    </font>
    <font>
      <sz val="11"/>
      <name val="Arial"/>
      <family val="2"/>
      <charset val="161"/>
    </font>
    <font>
      <sz val="16"/>
      <color indexed="8"/>
      <name val="Calibri"/>
      <family val="2"/>
      <charset val="161"/>
    </font>
    <font>
      <sz val="16"/>
      <name val="Calibri"/>
      <family val="2"/>
      <charset val="161"/>
    </font>
    <font>
      <sz val="18"/>
      <name val="Calibri"/>
      <family val="2"/>
      <charset val="161"/>
    </font>
    <font>
      <b/>
      <sz val="14"/>
      <name val="Times New Roman"/>
      <family val="1"/>
      <charset val="161"/>
    </font>
    <font>
      <b/>
      <sz val="14"/>
      <name val="Arial"/>
      <family val="2"/>
      <charset val="161"/>
    </font>
    <font>
      <sz val="14"/>
      <name val="Calibri"/>
      <family val="2"/>
      <charset val="161"/>
    </font>
    <font>
      <b/>
      <sz val="12"/>
      <name val="Times New Roman"/>
      <family val="1"/>
      <charset val="161"/>
    </font>
    <font>
      <b/>
      <sz val="26"/>
      <name val="Calibri"/>
      <family val="2"/>
      <charset val="161"/>
    </font>
    <font>
      <b/>
      <sz val="18"/>
      <name val="Calibri"/>
      <family val="2"/>
      <charset val="161"/>
    </font>
    <font>
      <sz val="12"/>
      <name val="Times New Roman"/>
      <family val="1"/>
      <charset val="161"/>
    </font>
    <font>
      <b/>
      <sz val="28"/>
      <name val="Calibri"/>
      <family val="2"/>
      <charset val="161"/>
    </font>
    <font>
      <b/>
      <sz val="28"/>
      <name val="Times New Roman"/>
      <family val="1"/>
      <charset val="161"/>
    </font>
    <font>
      <b/>
      <sz val="16"/>
      <name val="Times New Roman"/>
      <family val="1"/>
      <charset val="161"/>
    </font>
    <font>
      <b/>
      <u/>
      <sz val="26"/>
      <name val="Calibri"/>
      <family val="2"/>
      <charset val="161"/>
    </font>
    <font>
      <sz val="11"/>
      <color theme="0"/>
      <name val="Calibri"/>
      <family val="2"/>
      <charset val="161"/>
    </font>
    <font>
      <b/>
      <sz val="10"/>
      <color rgb="FFFF0000"/>
      <name val="Arial"/>
      <family val="2"/>
      <charset val="161"/>
    </font>
    <font>
      <sz val="11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sz val="11"/>
      <color rgb="FFFF0000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11"/>
      <color rgb="FFFF0000"/>
      <name val="Calibri"/>
      <family val="2"/>
      <charset val="161"/>
    </font>
    <font>
      <sz val="10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2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8" fillId="0" borderId="0"/>
    <xf numFmtId="0" fontId="4" fillId="0" borderId="0"/>
    <xf numFmtId="0" fontId="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05">
    <xf numFmtId="0" fontId="0" fillId="0" borderId="0" xfId="0"/>
    <xf numFmtId="0" fontId="5" fillId="0" borderId="0" xfId="2" applyFont="1" applyAlignment="1">
      <alignment horizontal="center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horizontal="center" wrapText="1"/>
    </xf>
    <xf numFmtId="0" fontId="5" fillId="0" borderId="0" xfId="2" applyFont="1" applyFill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2" applyFont="1"/>
    <xf numFmtId="0" fontId="4" fillId="0" borderId="0" xfId="2" applyFont="1" applyFill="1" applyBorder="1"/>
    <xf numFmtId="0" fontId="4" fillId="6" borderId="0" xfId="2" applyFont="1" applyFill="1"/>
    <xf numFmtId="0" fontId="11" fillId="0" borderId="0" xfId="2" applyFont="1"/>
    <xf numFmtId="0" fontId="0" fillId="0" borderId="0" xfId="0" applyAlignment="1">
      <alignment horizontal="left" wrapText="1"/>
    </xf>
    <xf numFmtId="0" fontId="4" fillId="8" borderId="3" xfId="2" applyFont="1" applyFill="1" applyBorder="1" applyAlignment="1">
      <alignment horizontal="center"/>
    </xf>
    <xf numFmtId="0" fontId="4" fillId="0" borderId="3" xfId="2" applyFont="1" applyBorder="1" applyAlignment="1">
      <alignment horizontal="center"/>
    </xf>
    <xf numFmtId="0" fontId="6" fillId="7" borderId="3" xfId="2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5" fillId="0" borderId="3" xfId="2" applyFont="1" applyBorder="1" applyAlignment="1">
      <alignment horizontal="center"/>
    </xf>
    <xf numFmtId="0" fontId="5" fillId="0" borderId="3" xfId="2" applyFont="1" applyFill="1" applyBorder="1" applyAlignment="1">
      <alignment horizontal="center"/>
    </xf>
    <xf numFmtId="0" fontId="4" fillId="0" borderId="3" xfId="2" applyFont="1" applyBorder="1"/>
    <xf numFmtId="0" fontId="5" fillId="0" borderId="3" xfId="2" applyFont="1" applyBorder="1" applyAlignment="1">
      <alignment horizontal="center" vertical="center"/>
    </xf>
    <xf numFmtId="0" fontId="6" fillId="0" borderId="3" xfId="2" applyFont="1" applyBorder="1"/>
    <xf numFmtId="0" fontId="6" fillId="8" borderId="3" xfId="2" applyFont="1" applyFill="1" applyBorder="1"/>
    <xf numFmtId="0" fontId="5" fillId="7" borderId="3" xfId="2" applyFont="1" applyFill="1" applyBorder="1" applyAlignment="1">
      <alignment horizontal="center" vertical="center"/>
    </xf>
    <xf numFmtId="0" fontId="6" fillId="7" borderId="3" xfId="2" applyFont="1" applyFill="1" applyBorder="1"/>
    <xf numFmtId="0" fontId="4" fillId="8" borderId="3" xfId="2" applyFont="1" applyFill="1" applyBorder="1"/>
    <xf numFmtId="0" fontId="5" fillId="7" borderId="2" xfId="2" applyFont="1" applyFill="1" applyBorder="1" applyAlignment="1">
      <alignment horizontal="center" vertical="center"/>
    </xf>
    <xf numFmtId="0" fontId="6" fillId="7" borderId="2" xfId="2" applyFont="1" applyFill="1" applyBorder="1"/>
    <xf numFmtId="0" fontId="6" fillId="7" borderId="2" xfId="2" applyFont="1" applyFill="1" applyBorder="1" applyAlignment="1">
      <alignment horizontal="center"/>
    </xf>
    <xf numFmtId="0" fontId="4" fillId="0" borderId="0" xfId="2" applyFont="1" applyBorder="1"/>
    <xf numFmtId="0" fontId="7" fillId="0" borderId="0" xfId="2" applyFont="1" applyBorder="1"/>
    <xf numFmtId="0" fontId="5" fillId="0" borderId="0" xfId="2" applyFont="1" applyBorder="1" applyAlignment="1">
      <alignment horizontal="center"/>
    </xf>
    <xf numFmtId="0" fontId="4" fillId="7" borderId="3" xfId="2" applyFont="1" applyFill="1" applyBorder="1"/>
    <xf numFmtId="0" fontId="4" fillId="7" borderId="3" xfId="2" applyFont="1" applyFill="1" applyBorder="1" applyAlignment="1">
      <alignment horizontal="center"/>
    </xf>
    <xf numFmtId="0" fontId="15" fillId="0" borderId="0" xfId="0" applyFont="1" applyAlignment="1">
      <alignment horizontal="left"/>
    </xf>
    <xf numFmtId="0" fontId="0" fillId="0" borderId="0" xfId="0" applyAlignment="1">
      <alignment horizontal="right"/>
    </xf>
    <xf numFmtId="0" fontId="4" fillId="7" borderId="2" xfId="2" applyFont="1" applyFill="1" applyBorder="1" applyAlignment="1">
      <alignment horizontal="center"/>
    </xf>
    <xf numFmtId="0" fontId="16" fillId="0" borderId="3" xfId="2" applyFont="1" applyBorder="1" applyAlignment="1">
      <alignment horizontal="center"/>
    </xf>
    <xf numFmtId="0" fontId="16" fillId="0" borderId="3" xfId="2" applyFont="1" applyFill="1" applyBorder="1" applyAlignment="1">
      <alignment horizontal="center"/>
    </xf>
    <xf numFmtId="0" fontId="17" fillId="0" borderId="3" xfId="2" applyFont="1" applyBorder="1"/>
    <xf numFmtId="0" fontId="17" fillId="7" borderId="3" xfId="2" applyFont="1" applyFill="1" applyBorder="1" applyAlignment="1">
      <alignment horizontal="center"/>
    </xf>
    <xf numFmtId="0" fontId="17" fillId="0" borderId="0" xfId="2" applyFont="1" applyBorder="1"/>
    <xf numFmtId="0" fontId="17" fillId="7" borderId="2" xfId="2" applyFont="1" applyFill="1" applyBorder="1" applyAlignment="1">
      <alignment horizontal="center"/>
    </xf>
    <xf numFmtId="0" fontId="16" fillId="0" borderId="0" xfId="2" applyFont="1" applyFill="1" applyBorder="1" applyAlignment="1">
      <alignment horizontal="center"/>
    </xf>
    <xf numFmtId="0" fontId="17" fillId="9" borderId="3" xfId="2" applyFont="1" applyFill="1" applyBorder="1"/>
    <xf numFmtId="0" fontId="17" fillId="0" borderId="3" xfId="2" applyFont="1" applyFill="1" applyBorder="1"/>
    <xf numFmtId="0" fontId="17" fillId="9" borderId="2" xfId="2" applyFont="1" applyFill="1" applyBorder="1"/>
    <xf numFmtId="0" fontId="4" fillId="9" borderId="3" xfId="2" applyFont="1" applyFill="1" applyBorder="1"/>
    <xf numFmtId="0" fontId="6" fillId="9" borderId="3" xfId="2" applyFont="1" applyFill="1" applyBorder="1"/>
    <xf numFmtId="0" fontId="6" fillId="9" borderId="2" xfId="2" applyFont="1" applyFill="1" applyBorder="1"/>
    <xf numFmtId="0" fontId="17" fillId="0" borderId="5" xfId="2" applyFont="1" applyBorder="1"/>
    <xf numFmtId="0" fontId="4" fillId="0" borderId="5" xfId="2" applyFont="1" applyBorder="1"/>
    <xf numFmtId="0" fontId="5" fillId="0" borderId="3" xfId="2" applyFont="1" applyFill="1" applyBorder="1" applyAlignment="1">
      <alignment horizontal="center" vertical="center"/>
    </xf>
    <xf numFmtId="0" fontId="4" fillId="9" borderId="2" xfId="2" applyFont="1" applyFill="1" applyBorder="1"/>
    <xf numFmtId="0" fontId="5" fillId="0" borderId="2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10" borderId="2" xfId="2" applyFont="1" applyFill="1" applyBorder="1" applyAlignment="1">
      <alignment horizontal="center" vertical="center"/>
    </xf>
    <xf numFmtId="0" fontId="5" fillId="10" borderId="6" xfId="2" applyFont="1" applyFill="1" applyBorder="1" applyAlignment="1">
      <alignment horizontal="center" vertical="center"/>
    </xf>
    <xf numFmtId="0" fontId="5" fillId="10" borderId="4" xfId="2" applyFont="1" applyFill="1" applyBorder="1" applyAlignment="1">
      <alignment horizontal="center" vertical="center"/>
    </xf>
    <xf numFmtId="0" fontId="4" fillId="0" borderId="0" xfId="2" applyFont="1" applyAlignment="1">
      <alignment horizontal="center"/>
    </xf>
    <xf numFmtId="0" fontId="4" fillId="0" borderId="0" xfId="2" applyFont="1" applyBorder="1" applyAlignment="1">
      <alignment horizontal="center"/>
    </xf>
    <xf numFmtId="0" fontId="5" fillId="0" borderId="0" xfId="2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center" vertical="center"/>
    </xf>
    <xf numFmtId="0" fontId="4" fillId="0" borderId="0" xfId="2" applyFont="1" applyFill="1" applyAlignment="1">
      <alignment horizontal="center"/>
    </xf>
    <xf numFmtId="0" fontId="5" fillId="11" borderId="0" xfId="2" applyFont="1" applyFill="1" applyAlignment="1">
      <alignment horizontal="fill"/>
    </xf>
    <xf numFmtId="0" fontId="5" fillId="0" borderId="0" xfId="2" applyFont="1"/>
    <xf numFmtId="0" fontId="3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0" fillId="0" borderId="3" xfId="0" applyBorder="1" applyAlignment="1">
      <alignment horizontal="left"/>
    </xf>
    <xf numFmtId="0" fontId="20" fillId="2" borderId="3" xfId="0" applyFont="1" applyFill="1" applyBorder="1" applyAlignment="1">
      <alignment horizontal="left"/>
    </xf>
    <xf numFmtId="0" fontId="12" fillId="4" borderId="3" xfId="0" applyFont="1" applyFill="1" applyBorder="1" applyAlignment="1">
      <alignment horizontal="left"/>
    </xf>
    <xf numFmtId="0" fontId="12" fillId="10" borderId="3" xfId="0" applyFont="1" applyFill="1" applyBorder="1" applyAlignment="1">
      <alignment horizontal="left"/>
    </xf>
    <xf numFmtId="0" fontId="12" fillId="4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 wrapText="1"/>
    </xf>
    <xf numFmtId="0" fontId="12" fillId="12" borderId="3" xfId="0" applyFont="1" applyFill="1" applyBorder="1" applyAlignment="1">
      <alignment horizontal="left"/>
    </xf>
    <xf numFmtId="0" fontId="12" fillId="13" borderId="3" xfId="0" applyFont="1" applyFill="1" applyBorder="1" applyAlignment="1">
      <alignment horizontal="left"/>
    </xf>
    <xf numFmtId="0" fontId="12" fillId="10" borderId="2" xfId="0" applyFont="1" applyFill="1" applyBorder="1" applyAlignment="1">
      <alignment horizontal="left"/>
    </xf>
    <xf numFmtId="0" fontId="12" fillId="14" borderId="3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left"/>
    </xf>
    <xf numFmtId="0" fontId="9" fillId="11" borderId="3" xfId="0" applyFont="1" applyFill="1" applyBorder="1" applyAlignment="1">
      <alignment horizontal="left"/>
    </xf>
    <xf numFmtId="0" fontId="12" fillId="11" borderId="3" xfId="0" applyFont="1" applyFill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21" fillId="5" borderId="7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2" fillId="5" borderId="2" xfId="0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horizontal="right"/>
    </xf>
    <xf numFmtId="0" fontId="0" fillId="2" borderId="9" xfId="0" applyFill="1" applyBorder="1"/>
    <xf numFmtId="0" fontId="4" fillId="3" borderId="10" xfId="2" applyFont="1" applyFill="1" applyBorder="1" applyAlignment="1">
      <alignment horizontal="right"/>
    </xf>
    <xf numFmtId="0" fontId="0" fillId="2" borderId="11" xfId="0" applyFill="1" applyBorder="1"/>
    <xf numFmtId="0" fontId="4" fillId="3" borderId="12" xfId="2" applyFont="1" applyFill="1" applyBorder="1" applyAlignment="1">
      <alignment horizontal="right"/>
    </xf>
    <xf numFmtId="0" fontId="0" fillId="2" borderId="13" xfId="0" applyFill="1" applyBorder="1"/>
    <xf numFmtId="0" fontId="16" fillId="2" borderId="14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/>
    </xf>
    <xf numFmtId="16" fontId="4" fillId="0" borderId="0" xfId="2" applyNumberFormat="1" applyFont="1" applyBorder="1" applyAlignment="1">
      <alignment horizontal="center"/>
    </xf>
    <xf numFmtId="16" fontId="5" fillId="0" borderId="0" xfId="2" applyNumberFormat="1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left"/>
    </xf>
    <xf numFmtId="0" fontId="25" fillId="0" borderId="3" xfId="0" applyFont="1" applyBorder="1" applyAlignment="1">
      <alignment horizontal="left"/>
    </xf>
    <xf numFmtId="0" fontId="25" fillId="0" borderId="2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25" fillId="2" borderId="3" xfId="0" applyFont="1" applyFill="1" applyBorder="1" applyAlignment="1">
      <alignment horizontal="left"/>
    </xf>
    <xf numFmtId="0" fontId="6" fillId="17" borderId="3" xfId="2" applyFont="1" applyFill="1" applyBorder="1"/>
    <xf numFmtId="0" fontId="4" fillId="18" borderId="3" xfId="2" applyFont="1" applyFill="1" applyBorder="1" applyAlignment="1">
      <alignment horizontal="center"/>
    </xf>
    <xf numFmtId="0" fontId="26" fillId="0" borderId="3" xfId="2" applyFont="1" applyBorder="1"/>
    <xf numFmtId="0" fontId="26" fillId="0" borderId="0" xfId="2" applyFont="1" applyBorder="1"/>
    <xf numFmtId="0" fontId="26" fillId="0" borderId="2" xfId="2" applyFont="1" applyBorder="1"/>
    <xf numFmtId="0" fontId="26" fillId="0" borderId="0" xfId="2" applyFont="1" applyFill="1" applyBorder="1" applyAlignment="1"/>
    <xf numFmtId="0" fontId="26" fillId="0" borderId="0" xfId="2" applyFont="1"/>
    <xf numFmtId="0" fontId="26" fillId="19" borderId="3" xfId="2" applyFont="1" applyFill="1" applyBorder="1"/>
    <xf numFmtId="0" fontId="16" fillId="19" borderId="3" xfId="2" applyFont="1" applyFill="1" applyBorder="1" applyAlignment="1">
      <alignment horizontal="center"/>
    </xf>
    <xf numFmtId="0" fontId="17" fillId="19" borderId="3" xfId="2" applyFont="1" applyFill="1" applyBorder="1"/>
    <xf numFmtId="0" fontId="5" fillId="19" borderId="3" xfId="2" applyFont="1" applyFill="1" applyBorder="1" applyAlignment="1">
      <alignment horizontal="center"/>
    </xf>
    <xf numFmtId="0" fontId="4" fillId="19" borderId="3" xfId="2" applyFont="1" applyFill="1" applyBorder="1"/>
    <xf numFmtId="0" fontId="0" fillId="0" borderId="0" xfId="0" applyAlignment="1">
      <alignment horizontal="left"/>
    </xf>
    <xf numFmtId="0" fontId="0" fillId="0" borderId="3" xfId="0" applyFont="1" applyBorder="1" applyAlignment="1">
      <alignment horizontal="left"/>
    </xf>
    <xf numFmtId="0" fontId="20" fillId="12" borderId="3" xfId="0" applyFont="1" applyFill="1" applyBorder="1" applyAlignment="1">
      <alignment horizontal="left" wrapText="1"/>
    </xf>
    <xf numFmtId="0" fontId="49" fillId="18" borderId="3" xfId="0" applyFont="1" applyFill="1" applyBorder="1" applyAlignment="1">
      <alignment horizontal="left" wrapText="1"/>
    </xf>
    <xf numFmtId="0" fontId="20" fillId="11" borderId="3" xfId="0" applyFont="1" applyFill="1" applyBorder="1" applyAlignment="1">
      <alignment horizontal="left" wrapText="1"/>
    </xf>
    <xf numFmtId="0" fontId="20" fillId="10" borderId="3" xfId="0" applyFont="1" applyFill="1" applyBorder="1" applyAlignment="1">
      <alignment horizontal="left" wrapText="1"/>
    </xf>
    <xf numFmtId="0" fontId="20" fillId="20" borderId="3" xfId="0" applyFont="1" applyFill="1" applyBorder="1" applyAlignment="1">
      <alignment horizontal="left" wrapText="1"/>
    </xf>
    <xf numFmtId="0" fontId="20" fillId="4" borderId="3" xfId="0" applyFont="1" applyFill="1" applyBorder="1" applyAlignment="1">
      <alignment horizontal="left" wrapText="1"/>
    </xf>
    <xf numFmtId="0" fontId="20" fillId="4" borderId="2" xfId="0" applyFont="1" applyFill="1" applyBorder="1" applyAlignment="1">
      <alignment horizontal="left" wrapText="1"/>
    </xf>
    <xf numFmtId="0" fontId="20" fillId="0" borderId="3" xfId="0" applyFont="1" applyBorder="1" applyAlignment="1">
      <alignment horizontal="left"/>
    </xf>
    <xf numFmtId="0" fontId="20" fillId="13" borderId="3" xfId="0" applyFont="1" applyFill="1" applyBorder="1" applyAlignment="1">
      <alignment horizontal="left" wrapText="1"/>
    </xf>
    <xf numFmtId="0" fontId="20" fillId="10" borderId="2" xfId="0" applyFont="1" applyFill="1" applyBorder="1" applyAlignment="1">
      <alignment horizontal="left" wrapText="1"/>
    </xf>
    <xf numFmtId="0" fontId="20" fillId="14" borderId="3" xfId="0" applyFont="1" applyFill="1" applyBorder="1" applyAlignment="1">
      <alignment horizontal="left" wrapText="1"/>
    </xf>
    <xf numFmtId="0" fontId="50" fillId="8" borderId="3" xfId="2" applyFont="1" applyFill="1" applyBorder="1" applyAlignment="1">
      <alignment horizontal="center"/>
    </xf>
    <xf numFmtId="0" fontId="51" fillId="0" borderId="0" xfId="0" applyFont="1" applyAlignment="1">
      <alignment horizontal="left"/>
    </xf>
    <xf numFmtId="0" fontId="9" fillId="12" borderId="3" xfId="0" applyFont="1" applyFill="1" applyBorder="1" applyAlignment="1">
      <alignment horizontal="left"/>
    </xf>
    <xf numFmtId="0" fontId="4" fillId="0" borderId="3" xfId="2" applyFont="1" applyFill="1" applyBorder="1" applyAlignment="1">
      <alignment horizontal="center"/>
    </xf>
    <xf numFmtId="0" fontId="5" fillId="18" borderId="3" xfId="2" applyFont="1" applyFill="1" applyBorder="1" applyAlignment="1">
      <alignment horizontal="center"/>
    </xf>
    <xf numFmtId="0" fontId="13" fillId="7" borderId="3" xfId="2" applyFont="1" applyFill="1" applyBorder="1" applyAlignment="1">
      <alignment horizontal="center"/>
    </xf>
    <xf numFmtId="0" fontId="5" fillId="7" borderId="2" xfId="2" applyFont="1" applyFill="1" applyBorder="1" applyAlignment="1">
      <alignment horizontal="center"/>
    </xf>
    <xf numFmtId="0" fontId="5" fillId="8" borderId="3" xfId="2" applyFont="1" applyFill="1" applyBorder="1" applyAlignment="1">
      <alignment horizontal="center"/>
    </xf>
    <xf numFmtId="0" fontId="5" fillId="7" borderId="3" xfId="2" applyFont="1" applyFill="1" applyBorder="1" applyAlignment="1">
      <alignment horizontal="center"/>
    </xf>
    <xf numFmtId="0" fontId="13" fillId="8" borderId="3" xfId="2" applyFont="1" applyFill="1" applyBorder="1" applyAlignment="1">
      <alignment horizontal="center"/>
    </xf>
    <xf numFmtId="0" fontId="7" fillId="15" borderId="0" xfId="0" applyFont="1" applyFill="1" applyAlignment="1">
      <alignment vertical="top" wrapText="1"/>
    </xf>
    <xf numFmtId="0" fontId="7" fillId="21" borderId="16" xfId="0" applyFont="1" applyFill="1" applyBorder="1" applyAlignment="1">
      <alignment horizontal="right" vertical="top" wrapText="1"/>
    </xf>
    <xf numFmtId="0" fontId="33" fillId="21" borderId="3" xfId="0" applyFont="1" applyFill="1" applyBorder="1" applyAlignment="1">
      <alignment horizontal="center" vertical="top" wrapText="1"/>
    </xf>
    <xf numFmtId="0" fontId="20" fillId="0" borderId="0" xfId="0" applyFont="1" applyAlignment="1">
      <alignment vertical="top" wrapText="1"/>
    </xf>
    <xf numFmtId="0" fontId="34" fillId="0" borderId="0" xfId="0" applyFont="1" applyAlignment="1">
      <alignment vertical="top" wrapText="1"/>
    </xf>
    <xf numFmtId="0" fontId="30" fillId="21" borderId="16" xfId="0" applyFont="1" applyFill="1" applyBorder="1" applyAlignment="1">
      <alignment horizontal="right" vertical="top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20" fillId="11" borderId="3" xfId="0" applyFont="1" applyFill="1" applyBorder="1" applyAlignment="1" applyProtection="1">
      <alignment horizontal="left" wrapText="1"/>
      <protection locked="0"/>
    </xf>
    <xf numFmtId="0" fontId="20" fillId="10" borderId="3" xfId="0" applyFont="1" applyFill="1" applyBorder="1" applyAlignment="1" applyProtection="1">
      <alignment horizontal="left" wrapText="1"/>
      <protection locked="0"/>
    </xf>
    <xf numFmtId="0" fontId="20" fillId="4" borderId="3" xfId="0" applyFont="1" applyFill="1" applyBorder="1" applyAlignment="1" applyProtection="1">
      <alignment horizontal="left" wrapText="1"/>
      <protection locked="0"/>
    </xf>
    <xf numFmtId="0" fontId="20" fillId="4" borderId="2" xfId="0" applyFont="1" applyFill="1" applyBorder="1" applyAlignment="1" applyProtection="1">
      <alignment horizontal="left" wrapText="1"/>
      <protection locked="0"/>
    </xf>
    <xf numFmtId="0" fontId="20" fillId="12" borderId="3" xfId="0" applyFont="1" applyFill="1" applyBorder="1" applyAlignment="1" applyProtection="1">
      <alignment horizontal="left" wrapText="1"/>
      <protection locked="0"/>
    </xf>
    <xf numFmtId="0" fontId="20" fillId="16" borderId="3" xfId="0" applyFont="1" applyFill="1" applyBorder="1" applyAlignment="1" applyProtection="1">
      <alignment horizontal="left" wrapText="1"/>
      <protection locked="0"/>
    </xf>
    <xf numFmtId="0" fontId="20" fillId="16" borderId="3" xfId="0" applyFont="1" applyFill="1" applyBorder="1" applyAlignment="1">
      <alignment horizontal="left" wrapText="1"/>
    </xf>
    <xf numFmtId="0" fontId="20" fillId="13" borderId="3" xfId="0" applyFont="1" applyFill="1" applyBorder="1" applyAlignment="1" applyProtection="1">
      <alignment horizontal="left" wrapText="1"/>
      <protection locked="0"/>
    </xf>
    <xf numFmtId="0" fontId="20" fillId="10" borderId="2" xfId="0" applyFont="1" applyFill="1" applyBorder="1" applyAlignment="1" applyProtection="1">
      <alignment horizontal="left" wrapText="1"/>
      <protection locked="0"/>
    </xf>
    <xf numFmtId="0" fontId="20" fillId="14" borderId="3" xfId="0" applyFont="1" applyFill="1" applyBorder="1" applyAlignment="1" applyProtection="1">
      <alignment horizontal="left" wrapText="1"/>
      <protection locked="0"/>
    </xf>
    <xf numFmtId="0" fontId="49" fillId="18" borderId="3" xfId="0" applyFont="1" applyFill="1" applyBorder="1" applyAlignment="1" applyProtection="1">
      <alignment horizontal="left" wrapText="1"/>
      <protection locked="0"/>
    </xf>
    <xf numFmtId="0" fontId="35" fillId="0" borderId="3" xfId="0" applyFont="1" applyBorder="1" applyAlignment="1">
      <alignment horizontal="left"/>
    </xf>
    <xf numFmtId="0" fontId="0" fillId="2" borderId="3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11" borderId="3" xfId="0" applyFont="1" applyFill="1" applyBorder="1" applyAlignment="1">
      <alignment horizontal="left"/>
    </xf>
    <xf numFmtId="0" fontId="2" fillId="10" borderId="3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12" borderId="3" xfId="0" applyFont="1" applyFill="1" applyBorder="1" applyAlignment="1">
      <alignment horizontal="left"/>
    </xf>
    <xf numFmtId="0" fontId="2" fillId="13" borderId="3" xfId="0" applyFont="1" applyFill="1" applyBorder="1" applyAlignment="1">
      <alignment horizontal="left"/>
    </xf>
    <xf numFmtId="0" fontId="2" fillId="10" borderId="2" xfId="0" applyFont="1" applyFill="1" applyBorder="1" applyAlignment="1">
      <alignment horizontal="left"/>
    </xf>
    <xf numFmtId="0" fontId="2" fillId="14" borderId="3" xfId="0" applyFont="1" applyFill="1" applyBorder="1" applyAlignment="1">
      <alignment horizontal="left"/>
    </xf>
    <xf numFmtId="0" fontId="20" fillId="14" borderId="2" xfId="0" applyFont="1" applyFill="1" applyBorder="1" applyAlignment="1">
      <alignment horizontal="left"/>
    </xf>
    <xf numFmtId="0" fontId="20" fillId="11" borderId="3" xfId="0" applyFont="1" applyFill="1" applyBorder="1" applyAlignment="1">
      <alignment horizontal="left"/>
    </xf>
    <xf numFmtId="0" fontId="49" fillId="18" borderId="3" xfId="0" applyFont="1" applyFill="1" applyBorder="1" applyAlignment="1">
      <alignment horizontal="left"/>
    </xf>
    <xf numFmtId="0" fontId="20" fillId="12" borderId="3" xfId="0" applyFont="1" applyFill="1" applyBorder="1" applyAlignment="1">
      <alignment horizontal="left"/>
    </xf>
    <xf numFmtId="0" fontId="52" fillId="12" borderId="3" xfId="0" applyFont="1" applyFill="1" applyBorder="1" applyAlignment="1">
      <alignment horizontal="left"/>
    </xf>
    <xf numFmtId="0" fontId="51" fillId="0" borderId="3" xfId="0" applyFont="1" applyBorder="1" applyAlignment="1">
      <alignment horizontal="left"/>
    </xf>
    <xf numFmtId="0" fontId="36" fillId="0" borderId="3" xfId="0" applyFont="1" applyBorder="1" applyAlignment="1">
      <alignment horizontal="left"/>
    </xf>
    <xf numFmtId="0" fontId="20" fillId="0" borderId="0" xfId="0" applyFont="1" applyAlignment="1">
      <alignment horizontal="left" wrapText="1"/>
    </xf>
    <xf numFmtId="0" fontId="51" fillId="0" borderId="0" xfId="0" applyFont="1" applyAlignment="1">
      <alignment horizontal="left" wrapText="1"/>
    </xf>
    <xf numFmtId="0" fontId="20" fillId="20" borderId="3" xfId="0" applyFont="1" applyFill="1" applyBorder="1" applyAlignment="1" applyProtection="1">
      <alignment horizontal="left" wrapText="1"/>
      <protection locked="0"/>
    </xf>
    <xf numFmtId="0" fontId="20" fillId="20" borderId="3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 vertical="center" textRotation="90" wrapText="1"/>
    </xf>
    <xf numFmtId="0" fontId="3" fillId="19" borderId="3" xfId="0" applyFont="1" applyFill="1" applyBorder="1" applyAlignment="1">
      <alignment horizontal="left" wrapText="1"/>
    </xf>
    <xf numFmtId="0" fontId="2" fillId="19" borderId="3" xfId="0" applyFont="1" applyFill="1" applyBorder="1" applyAlignment="1" applyProtection="1">
      <alignment horizontal="left" wrapText="1"/>
      <protection locked="0"/>
    </xf>
    <xf numFmtId="0" fontId="2" fillId="19" borderId="3" xfId="0" applyFont="1" applyFill="1" applyBorder="1" applyAlignment="1">
      <alignment horizontal="left" wrapText="1"/>
    </xf>
    <xf numFmtId="0" fontId="20" fillId="19" borderId="3" xfId="0" applyFont="1" applyFill="1" applyBorder="1" applyAlignment="1">
      <alignment horizontal="left"/>
    </xf>
    <xf numFmtId="0" fontId="3" fillId="19" borderId="2" xfId="0" applyFont="1" applyFill="1" applyBorder="1" applyAlignment="1">
      <alignment horizontal="left" wrapText="1"/>
    </xf>
    <xf numFmtId="0" fontId="2" fillId="19" borderId="2" xfId="0" applyFont="1" applyFill="1" applyBorder="1" applyAlignment="1" applyProtection="1">
      <alignment horizontal="left" wrapText="1"/>
      <protection locked="0"/>
    </xf>
    <xf numFmtId="0" fontId="2" fillId="19" borderId="2" xfId="0" applyFont="1" applyFill="1" applyBorder="1" applyAlignment="1">
      <alignment horizontal="left" wrapText="1"/>
    </xf>
    <xf numFmtId="0" fontId="20" fillId="19" borderId="2" xfId="0" applyFont="1" applyFill="1" applyBorder="1" applyAlignment="1">
      <alignment horizontal="left"/>
    </xf>
    <xf numFmtId="0" fontId="20" fillId="19" borderId="3" xfId="0" applyFont="1" applyFill="1" applyBorder="1" applyAlignment="1">
      <alignment horizontal="left" wrapText="1"/>
    </xf>
    <xf numFmtId="0" fontId="20" fillId="19" borderId="3" xfId="0" applyFont="1" applyFill="1" applyBorder="1" applyAlignment="1" applyProtection="1">
      <alignment horizontal="left" wrapText="1"/>
      <protection locked="0"/>
    </xf>
    <xf numFmtId="0" fontId="26" fillId="18" borderId="3" xfId="2" applyFont="1" applyFill="1" applyBorder="1"/>
    <xf numFmtId="0" fontId="4" fillId="18" borderId="3" xfId="2" applyFont="1" applyFill="1" applyBorder="1"/>
    <xf numFmtId="0" fontId="13" fillId="17" borderId="3" xfId="2" applyFont="1" applyFill="1" applyBorder="1" applyAlignment="1">
      <alignment horizontal="center"/>
    </xf>
    <xf numFmtId="0" fontId="33" fillId="19" borderId="17" xfId="0" applyFont="1" applyFill="1" applyBorder="1" applyAlignment="1">
      <alignment horizontal="center" vertical="top" wrapText="1"/>
    </xf>
    <xf numFmtId="0" fontId="53" fillId="12" borderId="2" xfId="0" applyFont="1" applyFill="1" applyBorder="1" applyAlignment="1">
      <alignment horizontal="left"/>
    </xf>
    <xf numFmtId="0" fontId="53" fillId="12" borderId="3" xfId="0" applyFont="1" applyFill="1" applyBorder="1" applyAlignment="1">
      <alignment horizontal="left" wrapText="1"/>
    </xf>
    <xf numFmtId="0" fontId="53" fillId="12" borderId="2" xfId="0" applyFont="1" applyFill="1" applyBorder="1" applyAlignment="1" applyProtection="1">
      <alignment horizontal="left" wrapText="1"/>
      <protection locked="0"/>
    </xf>
    <xf numFmtId="0" fontId="53" fillId="12" borderId="2" xfId="0" applyFont="1" applyFill="1" applyBorder="1" applyAlignment="1">
      <alignment horizontal="left" wrapText="1"/>
    </xf>
    <xf numFmtId="0" fontId="54" fillId="0" borderId="0" xfId="0" applyFont="1" applyAlignment="1">
      <alignment horizontal="left"/>
    </xf>
    <xf numFmtId="0" fontId="52" fillId="11" borderId="3" xfId="0" applyFont="1" applyFill="1" applyBorder="1" applyAlignment="1">
      <alignment horizontal="left"/>
    </xf>
    <xf numFmtId="0" fontId="52" fillId="11" borderId="3" xfId="0" applyFont="1" applyFill="1" applyBorder="1" applyAlignment="1">
      <alignment horizontal="left" wrapText="1"/>
    </xf>
    <xf numFmtId="0" fontId="52" fillId="11" borderId="3" xfId="0" applyFont="1" applyFill="1" applyBorder="1" applyAlignment="1" applyProtection="1">
      <alignment horizontal="left" wrapText="1"/>
      <protection locked="0"/>
    </xf>
    <xf numFmtId="0" fontId="52" fillId="0" borderId="3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7" fillId="15" borderId="0" xfId="0" applyFont="1" applyFill="1" applyAlignment="1">
      <alignment horizontal="center" vertical="top" wrapText="1"/>
    </xf>
    <xf numFmtId="0" fontId="37" fillId="15" borderId="0" xfId="0" applyFont="1" applyFill="1" applyAlignment="1">
      <alignment horizontal="center" vertical="top" wrapText="1"/>
    </xf>
    <xf numFmtId="0" fontId="37" fillId="15" borderId="5" xfId="0" applyFont="1" applyFill="1" applyBorder="1" applyAlignment="1">
      <alignment horizontal="center" vertical="top" wrapText="1"/>
    </xf>
    <xf numFmtId="0" fontId="37" fillId="0" borderId="0" xfId="0" applyFont="1" applyAlignment="1">
      <alignment horizontal="center" vertical="top" wrapText="1"/>
    </xf>
    <xf numFmtId="0" fontId="38" fillId="0" borderId="18" xfId="0" applyFont="1" applyFill="1" applyBorder="1" applyAlignment="1">
      <alignment horizontal="center" vertical="top" wrapText="1"/>
    </xf>
    <xf numFmtId="164" fontId="38" fillId="0" borderId="19" xfId="0" applyNumberFormat="1" applyFont="1" applyFill="1" applyBorder="1" applyAlignment="1">
      <alignment horizontal="center" vertical="top" wrapText="1"/>
    </xf>
    <xf numFmtId="164" fontId="38" fillId="17" borderId="19" xfId="0" applyNumberFormat="1" applyFont="1" applyFill="1" applyBorder="1" applyAlignment="1">
      <alignment horizontal="center" vertical="top" wrapText="1"/>
    </xf>
    <xf numFmtId="164" fontId="38" fillId="19" borderId="19" xfId="0" applyNumberFormat="1" applyFont="1" applyFill="1" applyBorder="1" applyAlignment="1">
      <alignment horizontal="center" vertical="top" wrapText="1"/>
    </xf>
    <xf numFmtId="164" fontId="39" fillId="17" borderId="20" xfId="0" applyNumberFormat="1" applyFont="1" applyFill="1" applyBorder="1" applyAlignment="1">
      <alignment horizontal="center" vertical="top" wrapText="1"/>
    </xf>
    <xf numFmtId="0" fontId="40" fillId="0" borderId="0" xfId="0" applyFont="1" applyAlignment="1">
      <alignment vertical="top" wrapText="1"/>
    </xf>
    <xf numFmtId="0" fontId="41" fillId="21" borderId="14" xfId="0" applyFont="1" applyFill="1" applyBorder="1" applyAlignment="1">
      <alignment horizontal="right" vertical="top" wrapText="1"/>
    </xf>
    <xf numFmtId="164" fontId="38" fillId="21" borderId="21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vertical="top" wrapText="1"/>
    </xf>
    <xf numFmtId="0" fontId="44" fillId="2" borderId="16" xfId="0" applyFont="1" applyFill="1" applyBorder="1" applyAlignment="1">
      <alignment horizontal="right" vertical="top" wrapText="1"/>
    </xf>
    <xf numFmtId="0" fontId="33" fillId="19" borderId="3" xfId="0" applyFont="1" applyFill="1" applyBorder="1" applyAlignment="1">
      <alignment horizontal="center" vertical="top" wrapText="1"/>
    </xf>
    <xf numFmtId="0" fontId="33" fillId="22" borderId="3" xfId="0" applyFont="1" applyFill="1" applyBorder="1" applyAlignment="1">
      <alignment horizontal="center" vertical="top" wrapText="1"/>
    </xf>
    <xf numFmtId="0" fontId="33" fillId="0" borderId="3" xfId="0" applyFont="1" applyFill="1" applyBorder="1" applyAlignment="1">
      <alignment horizontal="center" vertical="top" wrapText="1"/>
    </xf>
    <xf numFmtId="0" fontId="33" fillId="2" borderId="16" xfId="0" applyFont="1" applyFill="1" applyBorder="1" applyAlignment="1">
      <alignment horizontal="right" vertical="top" wrapText="1"/>
    </xf>
    <xf numFmtId="0" fontId="20" fillId="2" borderId="0" xfId="0" applyFont="1" applyFill="1" applyAlignment="1">
      <alignment vertical="top" wrapText="1"/>
    </xf>
    <xf numFmtId="0" fontId="44" fillId="2" borderId="22" xfId="0" applyFont="1" applyFill="1" applyBorder="1" applyAlignment="1">
      <alignment horizontal="right" vertical="top" wrapText="1"/>
    </xf>
    <xf numFmtId="0" fontId="33" fillId="22" borderId="17" xfId="0" applyFont="1" applyFill="1" applyBorder="1" applyAlignment="1">
      <alignment horizontal="center" vertical="top" wrapText="1"/>
    </xf>
    <xf numFmtId="0" fontId="9" fillId="2" borderId="0" xfId="0" applyFont="1" applyFill="1" applyAlignment="1">
      <alignment vertical="top" wrapText="1"/>
    </xf>
    <xf numFmtId="0" fontId="30" fillId="20" borderId="16" xfId="0" applyFont="1" applyFill="1" applyBorder="1" applyAlignment="1">
      <alignment horizontal="right" vertical="top" wrapText="1"/>
    </xf>
    <xf numFmtId="0" fontId="33" fillId="20" borderId="3" xfId="0" applyFont="1" applyFill="1" applyBorder="1" applyAlignment="1">
      <alignment horizontal="center" vertical="top" wrapText="1"/>
    </xf>
    <xf numFmtId="0" fontId="33" fillId="2" borderId="23" xfId="0" applyFont="1" applyFill="1" applyBorder="1" applyAlignment="1">
      <alignment horizontal="center" vertical="top" wrapText="1"/>
    </xf>
    <xf numFmtId="0" fontId="41" fillId="21" borderId="24" xfId="0" applyFont="1" applyFill="1" applyBorder="1" applyAlignment="1">
      <alignment horizontal="right" vertical="top" wrapText="1"/>
    </xf>
    <xf numFmtId="0" fontId="41" fillId="21" borderId="24" xfId="0" applyFont="1" applyFill="1" applyBorder="1" applyAlignment="1">
      <alignment horizontal="center" vertical="top" wrapText="1"/>
    </xf>
    <xf numFmtId="0" fontId="7" fillId="21" borderId="21" xfId="0" applyFont="1" applyFill="1" applyBorder="1" applyAlignment="1">
      <alignment horizontal="center" vertical="top" wrapText="1"/>
    </xf>
    <xf numFmtId="0" fontId="7" fillId="20" borderId="21" xfId="0" applyFont="1" applyFill="1" applyBorder="1" applyAlignment="1">
      <alignment horizontal="center" vertical="top" wrapText="1"/>
    </xf>
    <xf numFmtId="0" fontId="41" fillId="20" borderId="14" xfId="0" applyFont="1" applyFill="1" applyBorder="1" applyAlignment="1">
      <alignment horizontal="right" vertical="top" wrapText="1"/>
    </xf>
    <xf numFmtId="0" fontId="41" fillId="20" borderId="24" xfId="0" applyFont="1" applyFill="1" applyBorder="1" applyAlignment="1">
      <alignment horizontal="center" vertical="top" wrapText="1"/>
    </xf>
    <xf numFmtId="0" fontId="45" fillId="20" borderId="16" xfId="0" applyFont="1" applyFill="1" applyBorder="1" applyAlignment="1">
      <alignment horizontal="right" vertical="top" wrapText="1"/>
    </xf>
    <xf numFmtId="0" fontId="34" fillId="2" borderId="0" xfId="0" applyFont="1" applyFill="1" applyAlignment="1">
      <alignment vertical="top" wrapText="1"/>
    </xf>
    <xf numFmtId="0" fontId="7" fillId="0" borderId="0" xfId="0" applyFont="1" applyAlignment="1">
      <alignment vertical="top" wrapText="1"/>
    </xf>
    <xf numFmtId="0" fontId="48" fillId="0" borderId="0" xfId="0" applyFont="1" applyAlignment="1">
      <alignment vertical="top"/>
    </xf>
    <xf numFmtId="0" fontId="20" fillId="0" borderId="6" xfId="0" applyFont="1" applyBorder="1" applyAlignment="1">
      <alignment vertical="top" wrapText="1"/>
    </xf>
    <xf numFmtId="0" fontId="33" fillId="0" borderId="25" xfId="0" applyFont="1" applyBorder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20" fillId="0" borderId="25" xfId="0" applyFont="1" applyBorder="1" applyAlignment="1">
      <alignment vertical="top" wrapText="1"/>
    </xf>
    <xf numFmtId="0" fontId="36" fillId="0" borderId="25" xfId="0" applyFont="1" applyBorder="1" applyAlignment="1">
      <alignment vertical="top" wrapText="1"/>
    </xf>
    <xf numFmtId="9" fontId="20" fillId="0" borderId="6" xfId="0" applyNumberFormat="1" applyFont="1" applyBorder="1" applyAlignment="1">
      <alignment vertical="top" wrapText="1"/>
    </xf>
    <xf numFmtId="0" fontId="41" fillId="20" borderId="24" xfId="0" applyFont="1" applyFill="1" applyBorder="1" applyAlignment="1">
      <alignment horizontal="right" vertical="top" wrapText="1"/>
    </xf>
    <xf numFmtId="0" fontId="5" fillId="18" borderId="0" xfId="2" applyFont="1" applyFill="1" applyAlignment="1">
      <alignment horizontal="fill"/>
    </xf>
    <xf numFmtId="0" fontId="26" fillId="18" borderId="0" xfId="2" applyFont="1" applyFill="1" applyBorder="1"/>
    <xf numFmtId="0" fontId="1" fillId="4" borderId="3" xfId="0" applyFont="1" applyFill="1" applyBorder="1" applyAlignment="1">
      <alignment horizontal="left"/>
    </xf>
    <xf numFmtId="0" fontId="4" fillId="17" borderId="3" xfId="2" applyFont="1" applyFill="1" applyBorder="1" applyAlignment="1">
      <alignment horizontal="center"/>
    </xf>
    <xf numFmtId="0" fontId="13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3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1" fillId="8" borderId="3" xfId="2" applyFont="1" applyFill="1" applyBorder="1" applyAlignment="1">
      <alignment horizontal="center"/>
    </xf>
    <xf numFmtId="0" fontId="13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3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4" fillId="17" borderId="3" xfId="2" applyFont="1" applyFill="1" applyBorder="1" applyAlignment="1">
      <alignment horizontal="center"/>
    </xf>
    <xf numFmtId="0" fontId="13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1" fillId="17" borderId="3" xfId="2" applyFont="1" applyFill="1" applyBorder="1" applyAlignment="1">
      <alignment horizontal="center"/>
    </xf>
    <xf numFmtId="0" fontId="4" fillId="17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1" fillId="17" borderId="3" xfId="2" applyFont="1" applyFill="1" applyBorder="1" applyAlignment="1">
      <alignment horizontal="center"/>
    </xf>
    <xf numFmtId="0" fontId="4" fillId="18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3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4" fillId="18" borderId="3" xfId="2" applyFont="1" applyFill="1" applyBorder="1" applyAlignment="1">
      <alignment horizontal="center"/>
    </xf>
    <xf numFmtId="0" fontId="13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4" fillId="18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1" fillId="17" borderId="3" xfId="2" applyFont="1" applyFill="1" applyBorder="1" applyAlignment="1">
      <alignment horizontal="center"/>
    </xf>
    <xf numFmtId="0" fontId="4" fillId="18" borderId="3" xfId="2" applyFont="1" applyFill="1" applyBorder="1" applyAlignment="1">
      <alignment horizontal="center"/>
    </xf>
    <xf numFmtId="0" fontId="13" fillId="23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4" fillId="18" borderId="3" xfId="2" applyFont="1" applyFill="1" applyBorder="1" applyAlignment="1">
      <alignment horizontal="center"/>
    </xf>
    <xf numFmtId="0" fontId="11" fillId="23" borderId="3" xfId="2" applyFont="1" applyFill="1" applyBorder="1" applyAlignment="1">
      <alignment horizontal="center"/>
    </xf>
    <xf numFmtId="0" fontId="11" fillId="17" borderId="3" xfId="2" applyFont="1" applyFill="1" applyBorder="1" applyAlignment="1">
      <alignment horizontal="center"/>
    </xf>
    <xf numFmtId="0" fontId="1" fillId="12" borderId="3" xfId="0" applyFont="1" applyFill="1" applyBorder="1" applyAlignment="1">
      <alignment horizontal="left"/>
    </xf>
    <xf numFmtId="0" fontId="44" fillId="2" borderId="3" xfId="0" applyFont="1" applyFill="1" applyBorder="1" applyAlignment="1">
      <alignment horizontal="right" vertical="top" wrapText="1"/>
    </xf>
    <xf numFmtId="0" fontId="33" fillId="19" borderId="2" xfId="0" applyFont="1" applyFill="1" applyBorder="1" applyAlignment="1">
      <alignment horizontal="center" vertical="top" wrapText="1"/>
    </xf>
    <xf numFmtId="0" fontId="33" fillId="22" borderId="2" xfId="0" applyFont="1" applyFill="1" applyBorder="1" applyAlignment="1">
      <alignment horizontal="center" vertical="top" wrapText="1"/>
    </xf>
    <xf numFmtId="0" fontId="33" fillId="2" borderId="3" xfId="0" applyFont="1" applyFill="1" applyBorder="1" applyAlignment="1">
      <alignment horizontal="right" vertical="top" wrapText="1"/>
    </xf>
    <xf numFmtId="0" fontId="44" fillId="2" borderId="2" xfId="0" applyFont="1" applyFill="1" applyBorder="1" applyAlignment="1">
      <alignment horizontal="right" vertical="top" wrapText="1"/>
    </xf>
    <xf numFmtId="0" fontId="7" fillId="20" borderId="26" xfId="0" applyFont="1" applyFill="1" applyBorder="1" applyAlignment="1">
      <alignment horizontal="center" vertical="top" wrapText="1"/>
    </xf>
    <xf numFmtId="0" fontId="33" fillId="20" borderId="27" xfId="0" applyFont="1" applyFill="1" applyBorder="1" applyAlignment="1">
      <alignment horizontal="center" vertical="top" wrapText="1"/>
    </xf>
    <xf numFmtId="0" fontId="33" fillId="22" borderId="27" xfId="0" applyFont="1" applyFill="1" applyBorder="1" applyAlignment="1">
      <alignment horizontal="center" vertical="top" wrapText="1"/>
    </xf>
    <xf numFmtId="0" fontId="33" fillId="22" borderId="28" xfId="0" applyFont="1" applyFill="1" applyBorder="1" applyAlignment="1">
      <alignment horizontal="center" vertical="top" wrapText="1"/>
    </xf>
    <xf numFmtId="0" fontId="1" fillId="10" borderId="3" xfId="0" applyFont="1" applyFill="1" applyBorder="1" applyAlignment="1">
      <alignment horizontal="left"/>
    </xf>
    <xf numFmtId="0" fontId="1" fillId="11" borderId="3" xfId="0" applyFont="1" applyFill="1" applyBorder="1" applyAlignment="1">
      <alignment horizontal="left"/>
    </xf>
    <xf numFmtId="0" fontId="1" fillId="13" borderId="3" xfId="0" applyFont="1" applyFill="1" applyBorder="1" applyAlignment="1">
      <alignment horizontal="left"/>
    </xf>
    <xf numFmtId="0" fontId="1" fillId="14" borderId="3" xfId="0" applyFont="1" applyFill="1" applyBorder="1" applyAlignment="1">
      <alignment horizontal="left"/>
    </xf>
    <xf numFmtId="0" fontId="33" fillId="18" borderId="3" xfId="0" applyFont="1" applyFill="1" applyBorder="1" applyAlignment="1">
      <alignment horizontal="center" vertical="top" wrapText="1"/>
    </xf>
    <xf numFmtId="166" fontId="4" fillId="0" borderId="0" xfId="2" applyNumberFormat="1" applyFont="1"/>
    <xf numFmtId="0" fontId="4" fillId="0" borderId="32" xfId="2" applyFont="1" applyBorder="1"/>
    <xf numFmtId="0" fontId="4" fillId="0" borderId="33" xfId="2" applyFont="1" applyBorder="1"/>
    <xf numFmtId="0" fontId="5" fillId="19" borderId="34" xfId="2" applyFont="1" applyFill="1" applyBorder="1" applyAlignment="1">
      <alignment horizontal="center" vertical="center"/>
    </xf>
    <xf numFmtId="0" fontId="4" fillId="19" borderId="34" xfId="2" applyFont="1" applyFill="1" applyBorder="1" applyAlignment="1">
      <alignment horizontal="center"/>
    </xf>
    <xf numFmtId="0" fontId="5" fillId="19" borderId="35" xfId="2" applyFont="1" applyFill="1" applyBorder="1" applyAlignment="1">
      <alignment horizontal="center" vertical="center"/>
    </xf>
    <xf numFmtId="166" fontId="4" fillId="0" borderId="18" xfId="2" applyNumberFormat="1" applyFont="1" applyBorder="1" applyAlignment="1">
      <alignment textRotation="90"/>
    </xf>
    <xf numFmtId="166" fontId="4" fillId="0" borderId="19" xfId="2" applyNumberFormat="1" applyFont="1" applyBorder="1" applyAlignment="1">
      <alignment textRotation="90"/>
    </xf>
    <xf numFmtId="166" fontId="4" fillId="0" borderId="20" xfId="2" applyNumberFormat="1" applyFont="1" applyBorder="1" applyAlignment="1">
      <alignment textRotation="90"/>
    </xf>
    <xf numFmtId="0" fontId="9" fillId="21" borderId="3" xfId="0" applyFont="1" applyFill="1" applyBorder="1" applyAlignment="1">
      <alignment horizontal="left"/>
    </xf>
    <xf numFmtId="0" fontId="20" fillId="21" borderId="3" xfId="0" applyFont="1" applyFill="1" applyBorder="1" applyAlignment="1">
      <alignment horizontal="left"/>
    </xf>
    <xf numFmtId="0" fontId="20" fillId="21" borderId="3" xfId="0" applyFont="1" applyFill="1" applyBorder="1" applyAlignment="1">
      <alignment horizontal="left" wrapText="1"/>
    </xf>
    <xf numFmtId="0" fontId="20" fillId="21" borderId="3" xfId="0" applyFont="1" applyFill="1" applyBorder="1" applyAlignment="1" applyProtection="1">
      <alignment horizontal="left" wrapText="1"/>
      <protection locked="0"/>
    </xf>
    <xf numFmtId="0" fontId="9" fillId="14" borderId="3" xfId="0" applyFont="1" applyFill="1" applyBorder="1" applyAlignment="1">
      <alignment horizontal="left"/>
    </xf>
    <xf numFmtId="0" fontId="20" fillId="14" borderId="3" xfId="0" applyFont="1" applyFill="1" applyBorder="1" applyAlignment="1">
      <alignment horizontal="left"/>
    </xf>
    <xf numFmtId="0" fontId="9" fillId="16" borderId="3" xfId="0" applyFont="1" applyFill="1" applyBorder="1" applyAlignment="1">
      <alignment horizontal="left"/>
    </xf>
    <xf numFmtId="0" fontId="20" fillId="16" borderId="3" xfId="0" applyFont="1" applyFill="1" applyBorder="1" applyAlignment="1">
      <alignment horizontal="left"/>
    </xf>
    <xf numFmtId="0" fontId="55" fillId="12" borderId="2" xfId="0" applyFont="1" applyFill="1" applyBorder="1" applyAlignment="1">
      <alignment horizontal="left"/>
    </xf>
    <xf numFmtId="0" fontId="53" fillId="0" borderId="3" xfId="0" applyFont="1" applyBorder="1" applyAlignment="1">
      <alignment horizontal="left"/>
    </xf>
    <xf numFmtId="0" fontId="53" fillId="16" borderId="2" xfId="0" applyFont="1" applyFill="1" applyBorder="1" applyAlignment="1">
      <alignment horizontal="left"/>
    </xf>
    <xf numFmtId="0" fontId="56" fillId="0" borderId="0" xfId="2" applyFont="1"/>
    <xf numFmtId="0" fontId="57" fillId="0" borderId="0" xfId="2" applyFont="1" applyAlignment="1">
      <alignment horizontal="right"/>
    </xf>
    <xf numFmtId="0" fontId="56" fillId="19" borderId="29" xfId="2" applyFont="1" applyFill="1" applyBorder="1" applyAlignment="1">
      <alignment horizontal="right"/>
    </xf>
    <xf numFmtId="0" fontId="56" fillId="24" borderId="37" xfId="2" applyFont="1" applyFill="1" applyBorder="1"/>
    <xf numFmtId="0" fontId="56" fillId="24" borderId="4" xfId="2" applyFont="1" applyFill="1" applyBorder="1"/>
    <xf numFmtId="0" fontId="56" fillId="24" borderId="36" xfId="2" applyFont="1" applyFill="1" applyBorder="1"/>
    <xf numFmtId="0" fontId="56" fillId="0" borderId="0" xfId="2" applyFont="1" applyAlignment="1">
      <alignment horizontal="left"/>
    </xf>
    <xf numFmtId="0" fontId="56" fillId="19" borderId="30" xfId="2" applyFont="1" applyFill="1" applyBorder="1" applyAlignment="1">
      <alignment horizontal="right"/>
    </xf>
    <xf numFmtId="0" fontId="56" fillId="24" borderId="16" xfId="2" applyFont="1" applyFill="1" applyBorder="1"/>
    <xf numFmtId="0" fontId="56" fillId="24" borderId="3" xfId="2" applyFont="1" applyFill="1" applyBorder="1"/>
    <xf numFmtId="0" fontId="56" fillId="24" borderId="27" xfId="2" applyFont="1" applyFill="1" applyBorder="1"/>
    <xf numFmtId="0" fontId="56" fillId="19" borderId="31" xfId="2" applyFont="1" applyFill="1" applyBorder="1" applyAlignment="1">
      <alignment horizontal="right"/>
    </xf>
    <xf numFmtId="0" fontId="56" fillId="25" borderId="16" xfId="2" applyFont="1" applyFill="1" applyBorder="1"/>
    <xf numFmtId="0" fontId="56" fillId="25" borderId="3" xfId="2" applyFont="1" applyFill="1" applyBorder="1"/>
    <xf numFmtId="0" fontId="56" fillId="25" borderId="27" xfId="2" applyFont="1" applyFill="1" applyBorder="1"/>
    <xf numFmtId="0" fontId="56" fillId="19" borderId="30" xfId="2" applyFont="1" applyFill="1" applyBorder="1"/>
    <xf numFmtId="0" fontId="56" fillId="20" borderId="16" xfId="2" applyFont="1" applyFill="1" applyBorder="1"/>
    <xf numFmtId="0" fontId="56" fillId="20" borderId="3" xfId="2" applyFont="1" applyFill="1" applyBorder="1"/>
    <xf numFmtId="0" fontId="56" fillId="20" borderId="27" xfId="2" applyFont="1" applyFill="1" applyBorder="1"/>
    <xf numFmtId="0" fontId="56" fillId="26" borderId="16" xfId="2" applyFont="1" applyFill="1" applyBorder="1"/>
    <xf numFmtId="0" fontId="56" fillId="26" borderId="3" xfId="2" applyFont="1" applyFill="1" applyBorder="1"/>
    <xf numFmtId="0" fontId="56" fillId="26" borderId="27" xfId="2" applyFont="1" applyFill="1" applyBorder="1"/>
    <xf numFmtId="0" fontId="56" fillId="22" borderId="16" xfId="2" applyFont="1" applyFill="1" applyBorder="1"/>
    <xf numFmtId="0" fontId="56" fillId="22" borderId="3" xfId="2" applyFont="1" applyFill="1" applyBorder="1"/>
    <xf numFmtId="0" fontId="56" fillId="22" borderId="27" xfId="2" applyFont="1" applyFill="1" applyBorder="1"/>
    <xf numFmtId="0" fontId="56" fillId="0" borderId="0" xfId="2" applyFont="1" applyBorder="1"/>
    <xf numFmtId="166" fontId="4" fillId="18" borderId="18" xfId="2" applyNumberFormat="1" applyFont="1" applyFill="1" applyBorder="1" applyAlignment="1">
      <alignment textRotation="90"/>
    </xf>
    <xf numFmtId="166" fontId="4" fillId="18" borderId="19" xfId="2" applyNumberFormat="1" applyFont="1" applyFill="1" applyBorder="1" applyAlignment="1">
      <alignment textRotation="90"/>
    </xf>
    <xf numFmtId="166" fontId="4" fillId="18" borderId="20" xfId="2" applyNumberFormat="1" applyFont="1" applyFill="1" applyBorder="1" applyAlignment="1">
      <alignment textRotation="90"/>
    </xf>
    <xf numFmtId="0" fontId="18" fillId="11" borderId="0" xfId="2" applyFont="1" applyFill="1" applyAlignment="1"/>
    <xf numFmtId="0" fontId="18" fillId="11" borderId="0" xfId="2" applyFont="1" applyFill="1" applyBorder="1" applyAlignment="1"/>
    <xf numFmtId="0" fontId="0" fillId="0" borderId="3" xfId="0" applyBorder="1"/>
    <xf numFmtId="0" fontId="5" fillId="2" borderId="2" xfId="0" applyFont="1" applyFill="1" applyBorder="1" applyAlignment="1">
      <alignment horizontal="center" vertical="center" textRotation="90" wrapText="1"/>
    </xf>
    <xf numFmtId="0" fontId="16" fillId="2" borderId="15" xfId="0" applyFont="1" applyFill="1" applyBorder="1" applyAlignment="1">
      <alignment horizontal="center" vertical="center" textRotation="90" wrapText="1"/>
    </xf>
    <xf numFmtId="0" fontId="5" fillId="2" borderId="15" xfId="0" applyFont="1" applyFill="1" applyBorder="1" applyAlignment="1">
      <alignment horizontal="center" vertical="center" textRotation="90" wrapText="1"/>
    </xf>
    <xf numFmtId="0" fontId="58" fillId="19" borderId="3" xfId="2" applyFont="1" applyFill="1" applyBorder="1" applyAlignment="1">
      <alignment horizontal="right"/>
    </xf>
    <xf numFmtId="0" fontId="56" fillId="18" borderId="36" xfId="2" applyFont="1" applyFill="1" applyBorder="1"/>
    <xf numFmtId="0" fontId="56" fillId="18" borderId="27" xfId="2" applyFont="1" applyFill="1" applyBorder="1"/>
    <xf numFmtId="0" fontId="4" fillId="27" borderId="3" xfId="2" applyFont="1" applyFill="1" applyBorder="1" applyAlignment="1">
      <alignment horizontal="center"/>
    </xf>
    <xf numFmtId="0" fontId="4" fillId="20" borderId="3" xfId="2" applyFont="1" applyFill="1" applyBorder="1" applyAlignment="1">
      <alignment horizontal="center"/>
    </xf>
    <xf numFmtId="0" fontId="4" fillId="19" borderId="3" xfId="2" applyFont="1" applyFill="1" applyBorder="1" applyAlignment="1">
      <alignment horizontal="center"/>
    </xf>
    <xf numFmtId="0" fontId="5" fillId="20" borderId="3" xfId="2" applyFont="1" applyFill="1" applyBorder="1" applyAlignment="1">
      <alignment horizontal="center"/>
    </xf>
    <xf numFmtId="0" fontId="5" fillId="28" borderId="3" xfId="2" applyFont="1" applyFill="1" applyBorder="1" applyAlignment="1">
      <alignment horizontal="center"/>
    </xf>
    <xf numFmtId="0" fontId="4" fillId="28" borderId="3" xfId="2" applyFont="1" applyFill="1" applyBorder="1" applyAlignment="1">
      <alignment horizontal="center"/>
    </xf>
    <xf numFmtId="0" fontId="55" fillId="11" borderId="2" xfId="0" applyFont="1" applyFill="1" applyBorder="1" applyAlignment="1">
      <alignment horizontal="left"/>
    </xf>
    <xf numFmtId="0" fontId="53" fillId="11" borderId="3" xfId="0" applyFont="1" applyFill="1" applyBorder="1" applyAlignment="1">
      <alignment horizontal="left"/>
    </xf>
    <xf numFmtId="0" fontId="53" fillId="11" borderId="3" xfId="0" applyFont="1" applyFill="1" applyBorder="1" applyAlignment="1">
      <alignment horizontal="left" wrapText="1"/>
    </xf>
    <xf numFmtId="0" fontId="53" fillId="11" borderId="3" xfId="0" applyFont="1" applyFill="1" applyBorder="1" applyAlignment="1" applyProtection="1">
      <alignment horizontal="left" wrapText="1"/>
      <protection locked="0"/>
    </xf>
    <xf numFmtId="0" fontId="53" fillId="2" borderId="3" xfId="0" applyFont="1" applyFill="1" applyBorder="1" applyAlignment="1">
      <alignment horizontal="left"/>
    </xf>
    <xf numFmtId="0" fontId="56" fillId="24" borderId="16" xfId="2" applyFont="1" applyFill="1" applyBorder="1"/>
    <xf numFmtId="0" fontId="56" fillId="24" borderId="3" xfId="2" applyFont="1" applyFill="1" applyBorder="1"/>
    <xf numFmtId="0" fontId="56" fillId="24" borderId="27" xfId="2" applyFont="1" applyFill="1" applyBorder="1"/>
    <xf numFmtId="0" fontId="56" fillId="18" borderId="27" xfId="2" applyFont="1" applyFill="1" applyBorder="1"/>
    <xf numFmtId="0" fontId="56" fillId="25" borderId="16" xfId="2" applyFont="1" applyFill="1" applyBorder="1"/>
    <xf numFmtId="0" fontId="56" fillId="25" borderId="3" xfId="2" applyFont="1" applyFill="1" applyBorder="1"/>
    <xf numFmtId="0" fontId="56" fillId="25" borderId="27" xfId="2" applyFont="1" applyFill="1" applyBorder="1"/>
    <xf numFmtId="0" fontId="56" fillId="18" borderId="27" xfId="2" applyFont="1" applyFill="1" applyBorder="1"/>
    <xf numFmtId="0" fontId="56" fillId="20" borderId="16" xfId="2" applyFont="1" applyFill="1" applyBorder="1"/>
    <xf numFmtId="0" fontId="56" fillId="20" borderId="3" xfId="2" applyFont="1" applyFill="1" applyBorder="1"/>
    <xf numFmtId="0" fontId="56" fillId="20" borderId="27" xfId="2" applyFont="1" applyFill="1" applyBorder="1"/>
    <xf numFmtId="0" fontId="56" fillId="18" borderId="27" xfId="2" applyFont="1" applyFill="1" applyBorder="1"/>
    <xf numFmtId="0" fontId="56" fillId="26" borderId="16" xfId="2" applyFont="1" applyFill="1" applyBorder="1"/>
    <xf numFmtId="0" fontId="56" fillId="26" borderId="3" xfId="2" applyFont="1" applyFill="1" applyBorder="1"/>
    <xf numFmtId="0" fontId="56" fillId="26" borderId="27" xfId="2" applyFont="1" applyFill="1" applyBorder="1"/>
    <xf numFmtId="0" fontId="56" fillId="22" borderId="22" xfId="2" applyFont="1" applyFill="1" applyBorder="1"/>
    <xf numFmtId="0" fontId="56" fillId="22" borderId="17" xfId="2" applyFont="1" applyFill="1" applyBorder="1"/>
    <xf numFmtId="0" fontId="56" fillId="22" borderId="28" xfId="2" applyFont="1" applyFill="1" applyBorder="1"/>
    <xf numFmtId="0" fontId="4" fillId="19" borderId="38" xfId="2" applyFont="1" applyFill="1" applyBorder="1" applyAlignment="1">
      <alignment horizontal="center"/>
    </xf>
    <xf numFmtId="0" fontId="4" fillId="19" borderId="39" xfId="2" applyFont="1" applyFill="1" applyBorder="1" applyAlignment="1">
      <alignment horizontal="center"/>
    </xf>
    <xf numFmtId="0" fontId="4" fillId="19" borderId="40" xfId="2" applyFont="1" applyFill="1" applyBorder="1" applyAlignment="1">
      <alignment horizontal="center"/>
    </xf>
    <xf numFmtId="0" fontId="5" fillId="0" borderId="3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wrapText="1"/>
    </xf>
    <xf numFmtId="0" fontId="5" fillId="18" borderId="3" xfId="2" applyFont="1" applyFill="1" applyBorder="1" applyAlignment="1">
      <alignment horizontal="center" wrapText="1"/>
    </xf>
    <xf numFmtId="166" fontId="27" fillId="19" borderId="3" xfId="2" applyNumberFormat="1" applyFont="1" applyFill="1" applyBorder="1" applyAlignment="1">
      <alignment horizontal="center" vertical="center" textRotation="90"/>
    </xf>
    <xf numFmtId="0" fontId="27" fillId="19" borderId="3" xfId="2" applyFont="1" applyFill="1" applyBorder="1" applyAlignment="1">
      <alignment horizontal="center" vertical="center" textRotation="90"/>
    </xf>
    <xf numFmtId="0" fontId="5" fillId="19" borderId="3" xfId="2" applyFont="1" applyFill="1" applyBorder="1" applyAlignment="1">
      <alignment horizontal="center" vertical="center"/>
    </xf>
    <xf numFmtId="0" fontId="26" fillId="19" borderId="3" xfId="2" applyFont="1" applyFill="1" applyBorder="1" applyAlignment="1">
      <alignment horizontal="center"/>
    </xf>
    <xf numFmtId="0" fontId="26" fillId="0" borderId="3" xfId="2" applyFont="1" applyBorder="1" applyAlignment="1">
      <alignment horizontal="center"/>
    </xf>
    <xf numFmtId="0" fontId="5" fillId="19" borderId="3" xfId="2" applyFont="1" applyFill="1" applyBorder="1" applyAlignment="1">
      <alignment horizontal="center" wrapText="1"/>
    </xf>
    <xf numFmtId="166" fontId="27" fillId="0" borderId="3" xfId="2" applyNumberFormat="1" applyFont="1" applyBorder="1" applyAlignment="1">
      <alignment horizontal="center" vertical="center" textRotation="90"/>
    </xf>
    <xf numFmtId="0" fontId="27" fillId="0" borderId="3" xfId="2" applyFont="1" applyBorder="1" applyAlignment="1">
      <alignment horizontal="center" vertical="center" textRotation="90"/>
    </xf>
    <xf numFmtId="16" fontId="26" fillId="0" borderId="3" xfId="2" applyNumberFormat="1" applyFont="1" applyBorder="1" applyAlignment="1">
      <alignment horizontal="center"/>
    </xf>
    <xf numFmtId="0" fontId="26" fillId="18" borderId="3" xfId="2" applyFont="1" applyFill="1" applyBorder="1" applyAlignment="1">
      <alignment horizontal="center"/>
    </xf>
    <xf numFmtId="166" fontId="27" fillId="18" borderId="3" xfId="2" applyNumberFormat="1" applyFont="1" applyFill="1" applyBorder="1" applyAlignment="1">
      <alignment horizontal="center" vertical="center" textRotation="90"/>
    </xf>
    <xf numFmtId="0" fontId="27" fillId="18" borderId="3" xfId="2" applyFont="1" applyFill="1" applyBorder="1" applyAlignment="1">
      <alignment horizontal="center" vertical="center" textRotation="90"/>
    </xf>
    <xf numFmtId="0" fontId="5" fillId="18" borderId="3" xfId="2" applyFont="1" applyFill="1" applyBorder="1" applyAlignment="1">
      <alignment horizontal="center" vertical="center"/>
    </xf>
    <xf numFmtId="0" fontId="18" fillId="11" borderId="0" xfId="2" applyFont="1" applyFill="1" applyAlignment="1">
      <alignment horizontal="center"/>
    </xf>
  </cellXfs>
  <cellStyles count="11">
    <cellStyle name="Βασικό_Φύλλο1" xfId="1"/>
    <cellStyle name="Κανονικό" xfId="0" builtinId="0"/>
    <cellStyle name="Κανονικό 2" xfId="2"/>
    <cellStyle name="Κανονικό 3" xfId="3"/>
    <cellStyle name="Κανονικό 3 2" xfId="4"/>
    <cellStyle name="Κανονικό 3 2 2" xfId="5"/>
    <cellStyle name="Κανονικό 3 2 3" xfId="8"/>
    <cellStyle name="Κανονικό 3 2 4" xfId="6"/>
    <cellStyle name="Κανονικό 3 2 5" xfId="9"/>
    <cellStyle name="Κανονικό 3 2 6" xfId="7"/>
    <cellStyle name="Κανονικό 3 2 7" xfId="10"/>
  </cellStyles>
  <dxfs count="396"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L96"/>
  <sheetViews>
    <sheetView topLeftCell="B1" workbookViewId="0">
      <pane ySplit="5" topLeftCell="A6" activePane="bottomLeft" state="frozen"/>
      <selection activeCell="B1" sqref="B1"/>
      <selection pane="bottomLeft" activeCell="B31" sqref="B31:C45"/>
    </sheetView>
  </sheetViews>
  <sheetFormatPr defaultRowHeight="15"/>
  <cols>
    <col min="1" max="1" width="4.140625" style="5" hidden="1" customWidth="1"/>
    <col min="2" max="2" width="8.5703125" style="5" customWidth="1"/>
    <col min="3" max="3" width="71" style="5" customWidth="1"/>
    <col min="4" max="4" width="22.140625" style="5" bestFit="1" customWidth="1"/>
    <col min="5" max="5" width="23.85546875" style="5" bestFit="1" customWidth="1"/>
    <col min="6" max="6" width="15.140625" style="5" bestFit="1" customWidth="1"/>
    <col min="7" max="7" width="7.85546875" style="129" bestFit="1" customWidth="1"/>
    <col min="8" max="8" width="7.85546875" style="5" hidden="1" customWidth="1"/>
    <col min="9" max="10" width="3" style="5" customWidth="1"/>
    <col min="11" max="11" width="13.85546875" style="5" customWidth="1"/>
    <col min="12" max="12" width="15.5703125" style="5" customWidth="1"/>
    <col min="13" max="13" width="13.85546875" style="5" customWidth="1"/>
    <col min="14" max="14" width="14" style="5" bestFit="1" customWidth="1"/>
    <col min="15" max="15" width="15.28515625" style="5" customWidth="1"/>
    <col min="16" max="16" width="14" style="5" bestFit="1" customWidth="1"/>
    <col min="17" max="17" width="16" style="5" bestFit="1" customWidth="1"/>
    <col min="18" max="18" width="16.28515625" style="5" bestFit="1" customWidth="1"/>
    <col min="19" max="19" width="15.5703125" style="5" customWidth="1"/>
    <col min="20" max="20" width="15.7109375" style="5" bestFit="1" customWidth="1"/>
    <col min="21" max="21" width="15" style="5" bestFit="1" customWidth="1"/>
    <col min="22" max="22" width="20.28515625" style="5" customWidth="1"/>
    <col min="23" max="23" width="13.5703125" style="5" bestFit="1" customWidth="1"/>
    <col min="24" max="24" width="16.5703125" style="5" bestFit="1" customWidth="1"/>
    <col min="25" max="25" width="16.28515625" style="5" customWidth="1"/>
    <col min="26" max="26" width="13.28515625" style="5" bestFit="1" customWidth="1"/>
    <col min="27" max="27" width="12" style="5" customWidth="1"/>
    <col min="28" max="28" width="13.28515625" style="5" bestFit="1" customWidth="1"/>
    <col min="29" max="29" width="15" style="5" bestFit="1" customWidth="1"/>
    <col min="30" max="30" width="12.42578125" style="5" customWidth="1"/>
    <col min="31" max="31" width="13.85546875" style="5" customWidth="1"/>
    <col min="32" max="32" width="19" style="5" customWidth="1"/>
    <col min="33" max="33" width="19.28515625" style="5" customWidth="1"/>
    <col min="34" max="34" width="15.42578125" style="5" customWidth="1"/>
    <col min="35" max="35" width="20.85546875" style="5" customWidth="1"/>
    <col min="36" max="36" width="19" style="5" customWidth="1"/>
    <col min="37" max="37" width="17.28515625" style="5" customWidth="1"/>
    <col min="38" max="38" width="16.42578125" style="5" customWidth="1"/>
    <col min="39" max="39" width="15.28515625" style="5" customWidth="1"/>
    <col min="40" max="40" width="14.140625" style="5" customWidth="1"/>
    <col min="41" max="41" width="16.85546875" style="5" customWidth="1"/>
    <col min="42" max="42" width="11.5703125" style="5" customWidth="1"/>
    <col min="43" max="44" width="13.140625" style="5" customWidth="1"/>
    <col min="45" max="45" width="20" style="5" customWidth="1"/>
    <col min="46" max="46" width="15.7109375" style="5" customWidth="1"/>
    <col min="47" max="47" width="13.85546875" style="5" customWidth="1"/>
    <col min="48" max="48" width="15.85546875" style="5" customWidth="1"/>
    <col min="49" max="49" width="17.7109375" style="5" customWidth="1"/>
    <col min="50" max="50" width="17.42578125" style="5" customWidth="1"/>
    <col min="51" max="51" width="16.5703125" style="5" customWidth="1"/>
    <col min="52" max="52" width="14" style="5" customWidth="1"/>
    <col min="53" max="53" width="20" style="5" customWidth="1"/>
    <col min="54" max="55" width="17.42578125" style="5" customWidth="1"/>
    <col min="56" max="56" width="15.5703125" style="5" customWidth="1"/>
    <col min="57" max="57" width="13.7109375" style="5" customWidth="1"/>
    <col min="58" max="58" width="16.85546875" style="5" customWidth="1"/>
    <col min="59" max="59" width="16.7109375" style="5" customWidth="1"/>
    <col min="60" max="61" width="14.42578125" style="5" customWidth="1"/>
    <col min="62" max="62" width="15.42578125" style="5" customWidth="1"/>
    <col min="63" max="63" width="17.140625" style="5" customWidth="1"/>
    <col min="64" max="64" width="17.7109375" style="5" customWidth="1"/>
    <col min="65" max="65" width="17.42578125" style="5" customWidth="1"/>
    <col min="66" max="66" width="17.7109375" style="5" customWidth="1"/>
    <col min="67" max="70" width="14.28515625" style="5" customWidth="1"/>
    <col min="71" max="71" width="11.5703125" style="5" customWidth="1"/>
    <col min="72" max="74" width="11" style="5" customWidth="1"/>
    <col min="75" max="75" width="9.140625" style="5" customWidth="1"/>
    <col min="76" max="76" width="18.42578125" style="5" customWidth="1"/>
    <col min="77" max="77" width="9.140625" style="5" customWidth="1"/>
    <col min="78" max="78" width="11" style="5" customWidth="1"/>
    <col min="79" max="79" width="9.140625" style="5" customWidth="1"/>
    <col min="80" max="80" width="7.85546875" style="5" customWidth="1"/>
    <col min="81" max="81" width="9.140625" style="5" customWidth="1"/>
    <col min="82" max="82" width="77.140625" style="5" customWidth="1"/>
    <col min="83" max="16384" width="9.140625" style="5"/>
  </cols>
  <sheetData>
    <row r="1" spans="1:12">
      <c r="C1" s="33">
        <v>0.3</v>
      </c>
      <c r="D1" s="115" t="s">
        <v>128</v>
      </c>
    </row>
    <row r="2" spans="1:12">
      <c r="D2" s="115" t="s">
        <v>127</v>
      </c>
    </row>
    <row r="4" spans="1:12" ht="15.75" thickBot="1"/>
    <row r="5" spans="1:12" s="94" customFormat="1" ht="111" customHeight="1">
      <c r="A5" s="92" t="s">
        <v>47</v>
      </c>
      <c r="B5" s="351" t="s">
        <v>55</v>
      </c>
      <c r="C5" s="93" t="s">
        <v>1</v>
      </c>
      <c r="D5" s="352" t="s">
        <v>2</v>
      </c>
      <c r="E5" s="352" t="s">
        <v>72</v>
      </c>
      <c r="F5" s="352" t="s">
        <v>198</v>
      </c>
      <c r="G5" s="350" t="s">
        <v>54</v>
      </c>
      <c r="H5" s="179" t="s">
        <v>141</v>
      </c>
    </row>
    <row r="6" spans="1:12">
      <c r="A6" s="83" t="s">
        <v>0</v>
      </c>
      <c r="B6" s="84" t="s">
        <v>0</v>
      </c>
      <c r="C6" s="84" t="s">
        <v>0</v>
      </c>
      <c r="D6" s="144" t="s">
        <v>0</v>
      </c>
      <c r="E6" s="144" t="s">
        <v>0</v>
      </c>
      <c r="F6" s="144" t="s">
        <v>0</v>
      </c>
      <c r="G6" s="145"/>
      <c r="H6" s="85"/>
      <c r="J6" s="115"/>
    </row>
    <row r="7" spans="1:12" ht="13.5" customHeight="1">
      <c r="A7" s="81">
        <v>1</v>
      </c>
      <c r="B7" s="160" t="s">
        <v>64</v>
      </c>
      <c r="C7" s="119" t="s">
        <v>144</v>
      </c>
      <c r="D7" s="146" t="s">
        <v>202</v>
      </c>
      <c r="E7" s="119" t="s">
        <v>59</v>
      </c>
      <c r="F7" s="119" t="str">
        <f t="shared" ref="F7:F35" si="0">G7 &amp; " / " &amp; TRUNC((1-$C$1)*G7,0) &amp; " / " &amp; H7</f>
        <v xml:space="preserve">152 / 106 / </v>
      </c>
      <c r="G7" s="119">
        <v>152</v>
      </c>
      <c r="H7" s="97"/>
      <c r="J7" s="115"/>
      <c r="K7" s="119">
        <v>135</v>
      </c>
    </row>
    <row r="8" spans="1:12" ht="13.5" customHeight="1">
      <c r="A8" s="81">
        <v>2</v>
      </c>
      <c r="B8" s="160" t="s">
        <v>62</v>
      </c>
      <c r="C8" s="119" t="s">
        <v>145</v>
      </c>
      <c r="D8" s="146" t="s">
        <v>136</v>
      </c>
      <c r="E8" s="119" t="s">
        <v>45</v>
      </c>
      <c r="F8" s="119" t="str">
        <f t="shared" si="0"/>
        <v xml:space="preserve">14 / 9 / </v>
      </c>
      <c r="G8" s="119">
        <v>14</v>
      </c>
      <c r="H8" s="97"/>
      <c r="I8" s="115"/>
      <c r="J8" s="115"/>
      <c r="K8" s="119">
        <v>11</v>
      </c>
    </row>
    <row r="9" spans="1:12" ht="13.5" customHeight="1">
      <c r="A9" s="81">
        <v>3</v>
      </c>
      <c r="B9" s="160" t="s">
        <v>183</v>
      </c>
      <c r="C9" s="119" t="s">
        <v>146</v>
      </c>
      <c r="D9" s="146" t="s">
        <v>4</v>
      </c>
      <c r="E9" s="119" t="s">
        <v>58</v>
      </c>
      <c r="F9" s="119" t="str">
        <f t="shared" si="0"/>
        <v xml:space="preserve">66 / 46 / </v>
      </c>
      <c r="G9" s="119">
        <v>66</v>
      </c>
      <c r="H9" s="97"/>
      <c r="I9" s="115"/>
      <c r="J9" s="115"/>
      <c r="K9" s="119">
        <v>56</v>
      </c>
    </row>
    <row r="10" spans="1:12" ht="13.5" customHeight="1">
      <c r="A10" s="81">
        <v>4</v>
      </c>
      <c r="B10" s="160" t="s">
        <v>63</v>
      </c>
      <c r="C10" s="119" t="s">
        <v>147</v>
      </c>
      <c r="D10" s="146" t="s">
        <v>3</v>
      </c>
      <c r="E10" s="119" t="s">
        <v>57</v>
      </c>
      <c r="F10" s="119" t="str">
        <f t="shared" si="0"/>
        <v xml:space="preserve">182 / 127 / </v>
      </c>
      <c r="G10" s="119">
        <v>182</v>
      </c>
      <c r="H10" s="97"/>
      <c r="J10" s="115"/>
      <c r="K10" s="119">
        <v>159</v>
      </c>
      <c r="L10" s="115" t="s">
        <v>251</v>
      </c>
    </row>
    <row r="11" spans="1:12" ht="13.5" customHeight="1">
      <c r="A11" s="81">
        <v>5</v>
      </c>
      <c r="B11" s="160" t="s">
        <v>65</v>
      </c>
      <c r="C11" s="119" t="s">
        <v>148</v>
      </c>
      <c r="D11" s="146" t="s">
        <v>6</v>
      </c>
      <c r="E11" s="119" t="s">
        <v>52</v>
      </c>
      <c r="F11" s="119" t="str">
        <f t="shared" si="0"/>
        <v xml:space="preserve">34 / 23 / </v>
      </c>
      <c r="G11" s="119">
        <v>34</v>
      </c>
      <c r="H11" s="97"/>
      <c r="I11" s="115"/>
      <c r="J11" s="115"/>
      <c r="K11" s="119">
        <v>29</v>
      </c>
    </row>
    <row r="12" spans="1:12" ht="13.5" customHeight="1">
      <c r="A12" s="81">
        <v>6</v>
      </c>
      <c r="B12" s="160" t="s">
        <v>66</v>
      </c>
      <c r="C12" s="119" t="s">
        <v>149</v>
      </c>
      <c r="D12" s="146" t="s">
        <v>61</v>
      </c>
      <c r="E12" s="119" t="s">
        <v>57</v>
      </c>
      <c r="F12" s="119" t="str">
        <f t="shared" si="0"/>
        <v xml:space="preserve">19 / 13 / </v>
      </c>
      <c r="G12" s="119">
        <v>19</v>
      </c>
      <c r="H12" s="97"/>
      <c r="J12" s="115"/>
      <c r="K12" s="119">
        <v>17</v>
      </c>
    </row>
    <row r="13" spans="1:12" ht="13.5" customHeight="1">
      <c r="A13" s="72">
        <v>1</v>
      </c>
      <c r="B13" s="161" t="s">
        <v>67</v>
      </c>
      <c r="C13" s="120" t="s">
        <v>150</v>
      </c>
      <c r="D13" s="177" t="s">
        <v>46</v>
      </c>
      <c r="E13" s="121" t="s">
        <v>73</v>
      </c>
      <c r="F13" s="121" t="str">
        <f t="shared" si="0"/>
        <v xml:space="preserve">589 / 412 / </v>
      </c>
      <c r="G13" s="178">
        <v>589</v>
      </c>
      <c r="H13" s="70"/>
      <c r="J13" s="115"/>
      <c r="K13" s="178">
        <v>584</v>
      </c>
    </row>
    <row r="14" spans="1:12" ht="13.5" customHeight="1">
      <c r="A14" s="72">
        <v>2</v>
      </c>
      <c r="B14" s="161" t="s">
        <v>69</v>
      </c>
      <c r="C14" s="120" t="s">
        <v>151</v>
      </c>
      <c r="D14" s="177" t="s">
        <v>4</v>
      </c>
      <c r="E14" s="121" t="s">
        <v>58</v>
      </c>
      <c r="F14" s="121" t="str">
        <f t="shared" si="0"/>
        <v xml:space="preserve">555 / 388 / </v>
      </c>
      <c r="G14" s="178">
        <v>555</v>
      </c>
      <c r="H14" s="70"/>
      <c r="J14" s="115"/>
      <c r="K14" s="178">
        <v>549</v>
      </c>
    </row>
    <row r="15" spans="1:12" ht="13.5" customHeight="1">
      <c r="A15" s="72">
        <v>3</v>
      </c>
      <c r="B15" s="161" t="s">
        <v>68</v>
      </c>
      <c r="C15" s="120" t="s">
        <v>152</v>
      </c>
      <c r="D15" s="177" t="s">
        <v>10</v>
      </c>
      <c r="E15" s="121" t="s">
        <v>50</v>
      </c>
      <c r="F15" s="121" t="str">
        <f t="shared" si="0"/>
        <v xml:space="preserve">631 / 441 / </v>
      </c>
      <c r="G15" s="178">
        <v>631</v>
      </c>
      <c r="H15" s="70"/>
      <c r="J15" s="115"/>
      <c r="K15" s="178">
        <v>625</v>
      </c>
    </row>
    <row r="16" spans="1:12" ht="13.5" customHeight="1">
      <c r="A16" s="72">
        <v>4</v>
      </c>
      <c r="B16" s="161" t="s">
        <v>70</v>
      </c>
      <c r="C16" s="120" t="s">
        <v>153</v>
      </c>
      <c r="D16" s="177" t="s">
        <v>3</v>
      </c>
      <c r="E16" s="121" t="s">
        <v>57</v>
      </c>
      <c r="F16" s="121" t="str">
        <f t="shared" si="0"/>
        <v xml:space="preserve">699 / 489 / </v>
      </c>
      <c r="G16" s="178">
        <v>699</v>
      </c>
      <c r="H16" s="70"/>
      <c r="J16" s="115"/>
      <c r="K16" s="178">
        <v>693</v>
      </c>
    </row>
    <row r="17" spans="1:11" ht="13.5" customHeight="1">
      <c r="A17" s="72">
        <v>5</v>
      </c>
      <c r="B17" s="293" t="s">
        <v>225</v>
      </c>
      <c r="C17" s="121" t="s">
        <v>224</v>
      </c>
      <c r="D17" s="177" t="s">
        <v>6</v>
      </c>
      <c r="E17" s="121" t="s">
        <v>52</v>
      </c>
      <c r="F17" s="121" t="str">
        <f t="shared" si="0"/>
        <v xml:space="preserve">540 / 378 / </v>
      </c>
      <c r="G17" s="178">
        <v>540</v>
      </c>
      <c r="H17" s="70"/>
      <c r="J17" s="115"/>
      <c r="K17" s="178">
        <v>532</v>
      </c>
    </row>
    <row r="18" spans="1:11" ht="13.5" customHeight="1">
      <c r="A18" s="72">
        <v>6</v>
      </c>
      <c r="B18" s="161" t="s">
        <v>71</v>
      </c>
      <c r="C18" s="120" t="s">
        <v>154</v>
      </c>
      <c r="D18" s="177" t="s">
        <v>219</v>
      </c>
      <c r="E18" s="121" t="s">
        <v>60</v>
      </c>
      <c r="F18" s="121" t="str">
        <f t="shared" si="0"/>
        <v xml:space="preserve">417 / 291 / </v>
      </c>
      <c r="G18" s="178">
        <v>417</v>
      </c>
      <c r="H18" s="70"/>
      <c r="I18" s="115"/>
      <c r="J18" s="115"/>
      <c r="K18" s="178">
        <v>417</v>
      </c>
    </row>
    <row r="19" spans="1:11" ht="13.5" customHeight="1">
      <c r="A19" s="81">
        <v>1</v>
      </c>
      <c r="B19" s="294" t="s">
        <v>74</v>
      </c>
      <c r="C19" s="119" t="s">
        <v>155</v>
      </c>
      <c r="D19" s="146" t="s">
        <v>131</v>
      </c>
      <c r="E19" s="119" t="s">
        <v>131</v>
      </c>
      <c r="F19" s="119" t="str">
        <f t="shared" si="0"/>
        <v xml:space="preserve">99 / 69 / </v>
      </c>
      <c r="G19" s="119">
        <v>99</v>
      </c>
      <c r="H19" s="97"/>
      <c r="I19" s="115"/>
      <c r="J19" s="115"/>
      <c r="K19" s="119">
        <v>87</v>
      </c>
    </row>
    <row r="20" spans="1:11" ht="13.5" customHeight="1">
      <c r="A20" s="81">
        <v>2</v>
      </c>
      <c r="B20" s="160" t="s">
        <v>75</v>
      </c>
      <c r="C20" s="119" t="s">
        <v>156</v>
      </c>
      <c r="D20" s="146" t="s">
        <v>132</v>
      </c>
      <c r="E20" s="119" t="s">
        <v>41</v>
      </c>
      <c r="F20" s="119" t="str">
        <f t="shared" si="0"/>
        <v xml:space="preserve">56 / 39 / </v>
      </c>
      <c r="G20" s="119">
        <v>56</v>
      </c>
      <c r="H20" s="97"/>
      <c r="I20" s="115"/>
      <c r="J20" s="115"/>
      <c r="K20" s="119">
        <v>49</v>
      </c>
    </row>
    <row r="21" spans="1:11" s="203" customFormat="1" ht="13.5" customHeight="1">
      <c r="A21" s="81">
        <v>3</v>
      </c>
      <c r="B21" s="199" t="s">
        <v>221</v>
      </c>
      <c r="C21" s="200" t="s">
        <v>204</v>
      </c>
      <c r="D21" s="201" t="s">
        <v>5</v>
      </c>
      <c r="E21" s="200" t="s">
        <v>59</v>
      </c>
      <c r="F21" s="200" t="str">
        <f>G21 &amp; " / " &amp; TRUNC((1-$C$1)*G21,0) &amp; " / " &amp; H21</f>
        <v xml:space="preserve">26 / 18 / </v>
      </c>
      <c r="G21" s="200">
        <v>26</v>
      </c>
      <c r="H21" s="202"/>
      <c r="K21" s="200">
        <v>22</v>
      </c>
    </row>
    <row r="22" spans="1:11" ht="13.5" customHeight="1">
      <c r="A22" s="81">
        <v>4</v>
      </c>
      <c r="B22" s="160" t="s">
        <v>76</v>
      </c>
      <c r="C22" s="119" t="s">
        <v>157</v>
      </c>
      <c r="D22" s="146" t="s">
        <v>79</v>
      </c>
      <c r="E22" s="119" t="s">
        <v>49</v>
      </c>
      <c r="F22" s="119" t="str">
        <f t="shared" si="0"/>
        <v xml:space="preserve">1 / 0 / </v>
      </c>
      <c r="G22" s="119">
        <v>1</v>
      </c>
      <c r="H22" s="97"/>
      <c r="I22" s="115"/>
      <c r="J22" s="115"/>
      <c r="K22" s="119">
        <v>1</v>
      </c>
    </row>
    <row r="23" spans="1:11" ht="13.5" customHeight="1">
      <c r="A23" s="81">
        <v>5</v>
      </c>
      <c r="B23" s="160" t="s">
        <v>77</v>
      </c>
      <c r="C23" s="119" t="s">
        <v>158</v>
      </c>
      <c r="D23" s="146" t="s">
        <v>80</v>
      </c>
      <c r="E23" s="119" t="s">
        <v>52</v>
      </c>
      <c r="F23" s="119" t="str">
        <f t="shared" si="0"/>
        <v xml:space="preserve">157 / 109 / </v>
      </c>
      <c r="G23" s="119">
        <v>157</v>
      </c>
      <c r="H23" s="97"/>
      <c r="I23" s="115"/>
      <c r="J23" s="115"/>
      <c r="K23" s="119">
        <v>138</v>
      </c>
    </row>
    <row r="24" spans="1:11" s="129" customFormat="1" ht="13.5" customHeight="1">
      <c r="A24" s="80">
        <v>6</v>
      </c>
      <c r="B24" s="169" t="s">
        <v>78</v>
      </c>
      <c r="C24" s="119" t="s">
        <v>159</v>
      </c>
      <c r="D24" s="146" t="s">
        <v>203</v>
      </c>
      <c r="E24" s="119" t="s">
        <v>60</v>
      </c>
      <c r="F24" s="119" t="str">
        <f t="shared" si="0"/>
        <v xml:space="preserve">16 / 11 / </v>
      </c>
      <c r="G24" s="119">
        <v>16</v>
      </c>
      <c r="H24" s="70"/>
      <c r="K24" s="119">
        <v>13</v>
      </c>
    </row>
    <row r="25" spans="1:11" ht="13.5" customHeight="1">
      <c r="A25" s="72">
        <v>1</v>
      </c>
      <c r="B25" s="161" t="s">
        <v>81</v>
      </c>
      <c r="C25" s="120" t="s">
        <v>160</v>
      </c>
      <c r="D25" s="147" t="s">
        <v>134</v>
      </c>
      <c r="E25" s="120" t="s">
        <v>56</v>
      </c>
      <c r="F25" s="121" t="str">
        <f t="shared" si="0"/>
        <v xml:space="preserve">341 / 238 / </v>
      </c>
      <c r="G25" s="178">
        <v>341</v>
      </c>
      <c r="H25" s="70"/>
      <c r="I25" s="115"/>
      <c r="J25" s="115"/>
      <c r="K25" s="178">
        <v>338</v>
      </c>
    </row>
    <row r="26" spans="1:11" ht="13.5" customHeight="1">
      <c r="A26" s="72">
        <v>2</v>
      </c>
      <c r="B26" s="161" t="s">
        <v>82</v>
      </c>
      <c r="C26" s="120" t="s">
        <v>184</v>
      </c>
      <c r="D26" s="147" t="s">
        <v>46</v>
      </c>
      <c r="E26" s="120" t="s">
        <v>73</v>
      </c>
      <c r="F26" s="121" t="str">
        <f t="shared" si="0"/>
        <v xml:space="preserve">453 / 317 / </v>
      </c>
      <c r="G26" s="178">
        <v>453</v>
      </c>
      <c r="H26" s="70"/>
      <c r="I26" s="115"/>
      <c r="J26" s="115"/>
      <c r="K26" s="178">
        <v>450</v>
      </c>
    </row>
    <row r="27" spans="1:11" ht="13.5" customHeight="1">
      <c r="A27" s="72">
        <v>3</v>
      </c>
      <c r="B27" s="161" t="s">
        <v>83</v>
      </c>
      <c r="C27" s="120" t="s">
        <v>161</v>
      </c>
      <c r="D27" s="147" t="s">
        <v>11</v>
      </c>
      <c r="E27" s="120" t="s">
        <v>51</v>
      </c>
      <c r="F27" s="121" t="str">
        <f t="shared" si="0"/>
        <v xml:space="preserve">405 / 283 / </v>
      </c>
      <c r="G27" s="178">
        <v>405</v>
      </c>
      <c r="H27" s="70"/>
      <c r="I27" s="115"/>
      <c r="J27" s="115"/>
      <c r="K27" s="178">
        <v>399</v>
      </c>
    </row>
    <row r="28" spans="1:11" ht="13.5" customHeight="1">
      <c r="A28" s="72">
        <v>4</v>
      </c>
      <c r="B28" s="161" t="s">
        <v>84</v>
      </c>
      <c r="C28" s="120" t="s">
        <v>196</v>
      </c>
      <c r="D28" s="147" t="s">
        <v>9</v>
      </c>
      <c r="E28" s="120" t="s">
        <v>42</v>
      </c>
      <c r="F28" s="121" t="str">
        <f t="shared" si="0"/>
        <v xml:space="preserve">375 / 262 / </v>
      </c>
      <c r="G28" s="178">
        <v>375</v>
      </c>
      <c r="H28" s="70"/>
      <c r="I28" s="115"/>
      <c r="J28" s="115"/>
      <c r="K28" s="178">
        <v>370</v>
      </c>
    </row>
    <row r="29" spans="1:11" ht="13.5" customHeight="1">
      <c r="A29" s="72">
        <v>5</v>
      </c>
      <c r="B29" s="161" t="s">
        <v>85</v>
      </c>
      <c r="C29" s="120" t="s">
        <v>162</v>
      </c>
      <c r="D29" s="147" t="s">
        <v>80</v>
      </c>
      <c r="E29" s="120" t="s">
        <v>52</v>
      </c>
      <c r="F29" s="121" t="str">
        <f>G29 &amp; " / " &amp; TRUNC((1-$C$1)*G29,0) &amp; " / " &amp; H29</f>
        <v xml:space="preserve">401 / 280 / </v>
      </c>
      <c r="G29" s="178">
        <v>401</v>
      </c>
      <c r="H29" s="70"/>
      <c r="I29" s="115"/>
      <c r="J29" s="115"/>
      <c r="K29" s="178">
        <v>393</v>
      </c>
    </row>
    <row r="30" spans="1:11" ht="13.5" customHeight="1">
      <c r="A30" s="72">
        <v>6</v>
      </c>
      <c r="B30" s="161" t="s">
        <v>86</v>
      </c>
      <c r="C30" s="120" t="s">
        <v>185</v>
      </c>
      <c r="D30" s="147" t="s">
        <v>220</v>
      </c>
      <c r="E30" s="120" t="s">
        <v>52</v>
      </c>
      <c r="F30" s="121" t="str">
        <f t="shared" si="0"/>
        <v xml:space="preserve">351 / 245 / </v>
      </c>
      <c r="G30" s="178">
        <v>351</v>
      </c>
      <c r="H30" s="70"/>
      <c r="I30" s="115"/>
      <c r="J30" s="115"/>
      <c r="K30" s="178">
        <v>350</v>
      </c>
    </row>
    <row r="31" spans="1:11" s="129" customFormat="1" ht="13.5" customHeight="1">
      <c r="A31" s="71">
        <v>1</v>
      </c>
      <c r="B31" s="162" t="s">
        <v>229</v>
      </c>
      <c r="C31" s="122" t="s">
        <v>246</v>
      </c>
      <c r="D31" s="148" t="s">
        <v>11</v>
      </c>
      <c r="E31" s="122" t="s">
        <v>51</v>
      </c>
      <c r="F31" s="122" t="str">
        <f>G31 &amp; " / " &amp; TRUNC((1-$C$1)*G31,0) &amp; " / " &amp; H31</f>
        <v xml:space="preserve">8 / 5 / </v>
      </c>
      <c r="G31" s="122">
        <v>8</v>
      </c>
      <c r="H31" s="124"/>
      <c r="K31" s="122">
        <v>8</v>
      </c>
    </row>
    <row r="32" spans="1:11" ht="13.5" customHeight="1">
      <c r="A32" s="71">
        <v>2</v>
      </c>
      <c r="B32" s="162" t="s">
        <v>87</v>
      </c>
      <c r="C32" s="122" t="s">
        <v>163</v>
      </c>
      <c r="D32" s="148" t="s">
        <v>10</v>
      </c>
      <c r="E32" s="122" t="s">
        <v>50</v>
      </c>
      <c r="F32" s="122" t="str">
        <f t="shared" si="0"/>
        <v xml:space="preserve">2 / 1 / </v>
      </c>
      <c r="G32" s="122">
        <v>2</v>
      </c>
      <c r="H32" s="98"/>
      <c r="I32" s="115"/>
      <c r="J32" s="115"/>
      <c r="K32" s="122">
        <v>1</v>
      </c>
    </row>
    <row r="33" spans="1:11" ht="13.5" customHeight="1">
      <c r="A33" s="71">
        <v>3</v>
      </c>
      <c r="B33" s="248" t="s">
        <v>222</v>
      </c>
      <c r="C33" s="122" t="s">
        <v>205</v>
      </c>
      <c r="D33" s="148" t="s">
        <v>10</v>
      </c>
      <c r="E33" s="122" t="s">
        <v>50</v>
      </c>
      <c r="F33" s="122" t="str">
        <f>G33 &amp; " / " &amp; TRUNC((1-$C$1)*G33,0) &amp; " / " &amp; H33</f>
        <v xml:space="preserve">26 / 18 / </v>
      </c>
      <c r="G33" s="122">
        <v>26</v>
      </c>
      <c r="H33" s="97"/>
      <c r="I33" s="115"/>
      <c r="J33" s="115"/>
      <c r="K33" s="122">
        <v>25</v>
      </c>
    </row>
    <row r="34" spans="1:11" ht="13.5" customHeight="1">
      <c r="A34" s="71">
        <v>4</v>
      </c>
      <c r="B34" s="162" t="s">
        <v>88</v>
      </c>
      <c r="C34" s="122" t="s">
        <v>164</v>
      </c>
      <c r="D34" s="148" t="s">
        <v>206</v>
      </c>
      <c r="E34" s="122" t="s">
        <v>73</v>
      </c>
      <c r="F34" s="122" t="str">
        <f t="shared" si="0"/>
        <v xml:space="preserve">9 / 6 / </v>
      </c>
      <c r="G34" s="122">
        <v>9</v>
      </c>
      <c r="H34" s="98"/>
      <c r="I34" s="115"/>
      <c r="J34" s="115"/>
      <c r="K34" s="122">
        <v>10</v>
      </c>
    </row>
    <row r="35" spans="1:11" ht="13.5" customHeight="1">
      <c r="A35" s="73">
        <v>5</v>
      </c>
      <c r="B35" s="163" t="s">
        <v>89</v>
      </c>
      <c r="C35" s="123" t="s">
        <v>165</v>
      </c>
      <c r="D35" s="149" t="s">
        <v>8</v>
      </c>
      <c r="E35" s="123" t="s">
        <v>43</v>
      </c>
      <c r="F35" s="123" t="str">
        <f t="shared" si="0"/>
        <v xml:space="preserve">7 / 4 / </v>
      </c>
      <c r="G35" s="122">
        <v>7</v>
      </c>
      <c r="H35" s="99"/>
      <c r="I35" s="115"/>
      <c r="J35" s="115"/>
      <c r="K35" s="122">
        <v>6</v>
      </c>
    </row>
    <row r="36" spans="1:11" s="115" customFormat="1" ht="13.5" customHeight="1">
      <c r="A36" s="75">
        <v>1</v>
      </c>
      <c r="B36" s="164" t="s">
        <v>223</v>
      </c>
      <c r="C36" s="117" t="s">
        <v>243</v>
      </c>
      <c r="D36" s="150" t="s">
        <v>200</v>
      </c>
      <c r="E36" s="117" t="s">
        <v>60</v>
      </c>
      <c r="F36" s="117" t="str">
        <f>G36 &amp; " / " &amp; TRUNC((1-$C$1)*G36,0) &amp; " / " &amp; H36</f>
        <v xml:space="preserve">1 / 0 / </v>
      </c>
      <c r="G36" s="117">
        <v>1</v>
      </c>
      <c r="H36" s="98"/>
      <c r="K36" s="117">
        <v>1</v>
      </c>
    </row>
    <row r="37" spans="1:11" ht="13.5" customHeight="1">
      <c r="A37" s="75">
        <v>2</v>
      </c>
      <c r="B37" s="164" t="s">
        <v>90</v>
      </c>
      <c r="C37" s="117" t="s">
        <v>191</v>
      </c>
      <c r="D37" s="150" t="s">
        <v>9</v>
      </c>
      <c r="E37" s="117" t="s">
        <v>42</v>
      </c>
      <c r="F37" s="117" t="str">
        <f t="shared" ref="F37:F58" si="1">G37 &amp; " / " &amp; TRUNC((1-$C$1)*G37,0) &amp; " / " &amp; H37</f>
        <v xml:space="preserve">1 / 0 / </v>
      </c>
      <c r="G37" s="117">
        <v>1</v>
      </c>
      <c r="H37" s="98"/>
      <c r="I37" s="115"/>
      <c r="J37" s="115"/>
      <c r="K37" s="117">
        <v>1</v>
      </c>
    </row>
    <row r="38" spans="1:11" ht="13.5" customHeight="1">
      <c r="A38" s="75">
        <v>3</v>
      </c>
      <c r="B38" s="164" t="s">
        <v>91</v>
      </c>
      <c r="C38" s="117" t="s">
        <v>166</v>
      </c>
      <c r="D38" s="150" t="s">
        <v>53</v>
      </c>
      <c r="E38" s="117" t="s">
        <v>92</v>
      </c>
      <c r="F38" s="117" t="str">
        <f>G38 &amp; " / " &amp; TRUNC((1-$C$1)*G38,0) &amp; " / " &amp; H38</f>
        <v xml:space="preserve">3 / 2 / </v>
      </c>
      <c r="G38" s="117">
        <v>3</v>
      </c>
      <c r="H38" s="98"/>
      <c r="I38" s="115"/>
      <c r="J38" s="115"/>
      <c r="K38" s="117">
        <v>3</v>
      </c>
    </row>
    <row r="39" spans="1:11" ht="13.5" customHeight="1">
      <c r="A39" s="75">
        <v>4</v>
      </c>
      <c r="B39" s="164" t="s">
        <v>94</v>
      </c>
      <c r="C39" s="117" t="s">
        <v>167</v>
      </c>
      <c r="D39" s="150" t="s">
        <v>100</v>
      </c>
      <c r="E39" s="117" t="s">
        <v>42</v>
      </c>
      <c r="F39" s="117" t="str">
        <f t="shared" si="1"/>
        <v xml:space="preserve">5 / 3 / </v>
      </c>
      <c r="G39" s="117">
        <v>5</v>
      </c>
      <c r="H39" s="98"/>
      <c r="I39" s="115"/>
      <c r="J39" s="115"/>
      <c r="K39" s="117">
        <v>4</v>
      </c>
    </row>
    <row r="40" spans="1:11" ht="13.5" customHeight="1">
      <c r="A40" s="315">
        <v>5</v>
      </c>
      <c r="B40" s="194" t="s">
        <v>93</v>
      </c>
      <c r="C40" s="195" t="s">
        <v>168</v>
      </c>
      <c r="D40" s="196" t="s">
        <v>136</v>
      </c>
      <c r="E40" s="197" t="s">
        <v>45</v>
      </c>
      <c r="F40" s="197" t="str">
        <f>G40 &amp; " / " &amp; TRUNC((1-$C$1)*G40,0) &amp; " / " &amp; H41</f>
        <v xml:space="preserve">4 / 2 / </v>
      </c>
      <c r="G40" s="195">
        <v>4</v>
      </c>
      <c r="H40" s="316"/>
      <c r="I40" s="198" t="s">
        <v>249</v>
      </c>
      <c r="J40" s="115"/>
      <c r="K40" s="195">
        <v>3</v>
      </c>
    </row>
    <row r="41" spans="1:11" ht="13.5" customHeight="1">
      <c r="A41" s="313">
        <v>1</v>
      </c>
      <c r="B41" s="314" t="s">
        <v>95</v>
      </c>
      <c r="C41" s="152" t="s">
        <v>169</v>
      </c>
      <c r="D41" s="151" t="s">
        <v>11</v>
      </c>
      <c r="E41" s="152" t="s">
        <v>56</v>
      </c>
      <c r="F41" s="152" t="str">
        <f>G41 &amp; " / " &amp; TRUNC((1-$C$1)*G41,0) &amp; " / " &amp; H41</f>
        <v xml:space="preserve">16 / 11 / </v>
      </c>
      <c r="G41" s="152">
        <v>16</v>
      </c>
      <c r="H41" s="98"/>
      <c r="I41" s="115"/>
      <c r="J41" s="115"/>
      <c r="K41" s="152">
        <v>15</v>
      </c>
    </row>
    <row r="42" spans="1:11" ht="13.5" customHeight="1">
      <c r="A42" s="313">
        <v>2</v>
      </c>
      <c r="B42" s="314" t="s">
        <v>96</v>
      </c>
      <c r="C42" s="152" t="s">
        <v>170</v>
      </c>
      <c r="D42" s="151" t="s">
        <v>135</v>
      </c>
      <c r="E42" s="152" t="s">
        <v>56</v>
      </c>
      <c r="F42" s="152" t="str">
        <f>G42 &amp; " / " &amp; TRUNC((1-$C$1)*G42,0) &amp; " / " &amp; H42</f>
        <v xml:space="preserve">16 / 11 / </v>
      </c>
      <c r="G42" s="152">
        <v>16</v>
      </c>
      <c r="H42" s="98"/>
      <c r="I42" s="115"/>
      <c r="J42" s="115"/>
      <c r="K42" s="152">
        <v>15</v>
      </c>
    </row>
    <row r="43" spans="1:11" ht="13.5" customHeight="1">
      <c r="A43" s="313">
        <v>3</v>
      </c>
      <c r="B43" s="314" t="s">
        <v>97</v>
      </c>
      <c r="C43" s="152" t="s">
        <v>186</v>
      </c>
      <c r="D43" s="151" t="s">
        <v>7</v>
      </c>
      <c r="E43" s="152" t="s">
        <v>56</v>
      </c>
      <c r="F43" s="152" t="str">
        <f t="shared" si="1"/>
        <v xml:space="preserve">11 / 7 / </v>
      </c>
      <c r="G43" s="152">
        <v>11</v>
      </c>
      <c r="H43" s="98"/>
      <c r="I43" s="115"/>
      <c r="J43" s="115"/>
      <c r="K43" s="152">
        <v>10</v>
      </c>
    </row>
    <row r="44" spans="1:11" ht="13.5" customHeight="1">
      <c r="A44" s="313">
        <v>4</v>
      </c>
      <c r="B44" s="314" t="s">
        <v>98</v>
      </c>
      <c r="C44" s="152" t="s">
        <v>171</v>
      </c>
      <c r="D44" s="151" t="s">
        <v>199</v>
      </c>
      <c r="E44" s="152" t="s">
        <v>56</v>
      </c>
      <c r="F44" s="152" t="str">
        <f t="shared" si="1"/>
        <v xml:space="preserve">6 / 4 / </v>
      </c>
      <c r="G44" s="152">
        <v>6</v>
      </c>
      <c r="H44" s="98"/>
      <c r="I44" s="115"/>
      <c r="J44" s="115"/>
      <c r="K44" s="152">
        <v>5</v>
      </c>
    </row>
    <row r="45" spans="1:11" s="203" customFormat="1" ht="13.5" customHeight="1">
      <c r="A45" s="317">
        <v>5</v>
      </c>
      <c r="B45" s="317" t="s">
        <v>99</v>
      </c>
      <c r="C45" s="317" t="s">
        <v>172</v>
      </c>
      <c r="D45" s="317" t="s">
        <v>136</v>
      </c>
      <c r="E45" s="317" t="s">
        <v>45</v>
      </c>
      <c r="F45" s="317" t="str">
        <f t="shared" si="1"/>
        <v xml:space="preserve">153 / 107 / </v>
      </c>
      <c r="G45" s="317">
        <v>153</v>
      </c>
      <c r="H45" s="316"/>
      <c r="I45" s="198" t="s">
        <v>249</v>
      </c>
      <c r="K45" s="317">
        <v>153</v>
      </c>
    </row>
    <row r="46" spans="1:11" ht="13.5" customHeight="1">
      <c r="A46" s="76">
        <v>1</v>
      </c>
      <c r="B46" s="165" t="s">
        <v>118</v>
      </c>
      <c r="C46" s="125" t="s">
        <v>173</v>
      </c>
      <c r="D46" s="153" t="s">
        <v>130</v>
      </c>
      <c r="E46" s="125" t="s">
        <v>49</v>
      </c>
      <c r="F46" s="125" t="str">
        <f t="shared" si="1"/>
        <v xml:space="preserve">56 / 39 / </v>
      </c>
      <c r="G46" s="125">
        <v>56</v>
      </c>
      <c r="H46" s="100"/>
      <c r="I46" s="115"/>
      <c r="J46" s="115"/>
      <c r="K46" s="125">
        <v>55</v>
      </c>
    </row>
    <row r="47" spans="1:11" ht="13.5" customHeight="1">
      <c r="A47" s="76">
        <v>2</v>
      </c>
      <c r="B47" s="165" t="s">
        <v>125</v>
      </c>
      <c r="C47" s="125" t="s">
        <v>187</v>
      </c>
      <c r="D47" s="153" t="s">
        <v>137</v>
      </c>
      <c r="E47" s="125" t="s">
        <v>43</v>
      </c>
      <c r="F47" s="125" t="str">
        <f t="shared" si="1"/>
        <v xml:space="preserve">71 / 49 / </v>
      </c>
      <c r="G47" s="125">
        <v>71</v>
      </c>
      <c r="H47" s="100"/>
      <c r="I47" s="115"/>
      <c r="J47" s="115"/>
      <c r="K47" s="125">
        <v>71</v>
      </c>
    </row>
    <row r="48" spans="1:11" ht="13.5" customHeight="1">
      <c r="A48" s="76">
        <v>3</v>
      </c>
      <c r="B48" s="165" t="s">
        <v>126</v>
      </c>
      <c r="C48" s="125" t="s">
        <v>188</v>
      </c>
      <c r="D48" s="153" t="s">
        <v>11</v>
      </c>
      <c r="E48" s="125" t="s">
        <v>51</v>
      </c>
      <c r="F48" s="125" t="str">
        <f t="shared" si="1"/>
        <v xml:space="preserve">66 / 46 / </v>
      </c>
      <c r="G48" s="125">
        <v>66</v>
      </c>
      <c r="H48" s="100"/>
      <c r="I48" s="115"/>
      <c r="J48" s="115"/>
      <c r="K48" s="125">
        <v>66</v>
      </c>
    </row>
    <row r="49" spans="1:11" ht="13.5" customHeight="1">
      <c r="A49" s="76">
        <v>4</v>
      </c>
      <c r="B49" s="295" t="s">
        <v>226</v>
      </c>
      <c r="C49" s="125" t="s">
        <v>241</v>
      </c>
      <c r="D49" s="153" t="s">
        <v>5</v>
      </c>
      <c r="E49" s="125" t="s">
        <v>59</v>
      </c>
      <c r="F49" s="125" t="str">
        <f t="shared" si="1"/>
        <v xml:space="preserve">128 / 89 / </v>
      </c>
      <c r="G49" s="125">
        <v>128</v>
      </c>
      <c r="H49" s="100"/>
      <c r="I49" s="115"/>
      <c r="J49" s="115"/>
      <c r="K49" s="125">
        <v>128</v>
      </c>
    </row>
    <row r="50" spans="1:11" ht="13.5" customHeight="1">
      <c r="A50" s="76">
        <v>5</v>
      </c>
      <c r="B50" s="295" t="s">
        <v>227</v>
      </c>
      <c r="C50" s="125" t="s">
        <v>242</v>
      </c>
      <c r="D50" s="153" t="s">
        <v>217</v>
      </c>
      <c r="E50" s="125" t="s">
        <v>49</v>
      </c>
      <c r="F50" s="125" t="str">
        <f t="shared" si="1"/>
        <v xml:space="preserve">23 / 16 / </v>
      </c>
      <c r="G50" s="125">
        <v>23</v>
      </c>
      <c r="H50" s="100"/>
      <c r="I50" s="115"/>
      <c r="J50" s="115"/>
      <c r="K50" s="125">
        <v>23</v>
      </c>
    </row>
    <row r="51" spans="1:11" ht="13.5" customHeight="1">
      <c r="A51" s="72">
        <v>1</v>
      </c>
      <c r="B51" s="161" t="s">
        <v>110</v>
      </c>
      <c r="C51" s="120" t="s">
        <v>174</v>
      </c>
      <c r="D51" s="147" t="s">
        <v>132</v>
      </c>
      <c r="E51" s="120" t="s">
        <v>41</v>
      </c>
      <c r="F51" s="120" t="str">
        <f t="shared" si="1"/>
        <v xml:space="preserve">72 / 50 / </v>
      </c>
      <c r="G51" s="120">
        <v>72</v>
      </c>
      <c r="H51" s="100"/>
      <c r="I51" s="115"/>
      <c r="J51" s="115"/>
      <c r="K51" s="120">
        <v>72</v>
      </c>
    </row>
    <row r="52" spans="1:11" ht="13.5" customHeight="1">
      <c r="A52" s="72">
        <v>2</v>
      </c>
      <c r="B52" s="161" t="s">
        <v>111</v>
      </c>
      <c r="C52" s="120" t="s">
        <v>189</v>
      </c>
      <c r="D52" s="147" t="s">
        <v>53</v>
      </c>
      <c r="E52" s="120" t="s">
        <v>92</v>
      </c>
      <c r="F52" s="120" t="str">
        <f t="shared" si="1"/>
        <v xml:space="preserve">48 / 33 / </v>
      </c>
      <c r="G52" s="120">
        <v>48</v>
      </c>
      <c r="H52" s="100"/>
      <c r="I52" s="115"/>
      <c r="J52" s="115"/>
      <c r="K52" s="120">
        <v>48</v>
      </c>
    </row>
    <row r="53" spans="1:11" ht="13.5" customHeight="1">
      <c r="A53" s="72">
        <v>3</v>
      </c>
      <c r="B53" s="161" t="s">
        <v>112</v>
      </c>
      <c r="C53" s="120" t="s">
        <v>175</v>
      </c>
      <c r="D53" s="147" t="s">
        <v>133</v>
      </c>
      <c r="E53" s="120" t="s">
        <v>60</v>
      </c>
      <c r="F53" s="120" t="str">
        <f t="shared" si="1"/>
        <v xml:space="preserve">100 / 70 / </v>
      </c>
      <c r="G53" s="120">
        <v>100</v>
      </c>
      <c r="H53" s="100"/>
      <c r="I53" s="115"/>
      <c r="J53" s="115"/>
      <c r="K53" s="120">
        <v>99</v>
      </c>
    </row>
    <row r="54" spans="1:11" ht="13.5" customHeight="1">
      <c r="A54" s="72">
        <v>4</v>
      </c>
      <c r="B54" s="161" t="s">
        <v>113</v>
      </c>
      <c r="C54" s="120" t="s">
        <v>176</v>
      </c>
      <c r="D54" s="147" t="s">
        <v>218</v>
      </c>
      <c r="E54" s="120" t="s">
        <v>60</v>
      </c>
      <c r="F54" s="120" t="str">
        <f t="shared" si="1"/>
        <v xml:space="preserve">44 / 30 / </v>
      </c>
      <c r="G54" s="120">
        <v>44</v>
      </c>
      <c r="H54" s="100"/>
      <c r="I54" s="115"/>
      <c r="J54" s="115"/>
      <c r="K54" s="120">
        <v>44</v>
      </c>
    </row>
    <row r="55" spans="1:11" ht="13.5" customHeight="1">
      <c r="A55" s="77">
        <v>5</v>
      </c>
      <c r="B55" s="166" t="s">
        <v>114</v>
      </c>
      <c r="C55" s="126" t="s">
        <v>192</v>
      </c>
      <c r="D55" s="154" t="s">
        <v>100</v>
      </c>
      <c r="E55" s="120" t="s">
        <v>115</v>
      </c>
      <c r="F55" s="120" t="str">
        <f t="shared" si="1"/>
        <v xml:space="preserve">114 / 79 / </v>
      </c>
      <c r="G55" s="120">
        <v>114</v>
      </c>
      <c r="H55" s="101"/>
      <c r="I55" s="115"/>
      <c r="J55" s="115"/>
      <c r="K55" s="120">
        <v>115</v>
      </c>
    </row>
    <row r="56" spans="1:11" s="129" customFormat="1" ht="13.5" customHeight="1">
      <c r="A56" s="311">
        <v>1</v>
      </c>
      <c r="B56" s="312" t="s">
        <v>116</v>
      </c>
      <c r="C56" s="127" t="s">
        <v>210</v>
      </c>
      <c r="D56" s="155" t="s">
        <v>134</v>
      </c>
      <c r="E56" s="127" t="s">
        <v>56</v>
      </c>
      <c r="F56" s="127" t="str">
        <f t="shared" si="1"/>
        <v xml:space="preserve">62 / 43 / </v>
      </c>
      <c r="G56" s="127">
        <v>62</v>
      </c>
      <c r="H56" s="173"/>
      <c r="K56" s="127">
        <v>62</v>
      </c>
    </row>
    <row r="57" spans="1:11" ht="13.5" customHeight="1">
      <c r="A57" s="78">
        <v>2</v>
      </c>
      <c r="B57" s="167" t="s">
        <v>193</v>
      </c>
      <c r="C57" s="127" t="s">
        <v>197</v>
      </c>
      <c r="D57" s="155" t="s">
        <v>4</v>
      </c>
      <c r="E57" s="127" t="s">
        <v>117</v>
      </c>
      <c r="F57" s="127" t="str">
        <f t="shared" si="1"/>
        <v xml:space="preserve">64 / 44 / </v>
      </c>
      <c r="G57" s="127">
        <v>64</v>
      </c>
      <c r="H57" s="100"/>
      <c r="I57" s="115"/>
      <c r="J57" s="115"/>
      <c r="K57" s="127">
        <v>64</v>
      </c>
    </row>
    <row r="58" spans="1:11" s="129" customFormat="1" ht="13.5" customHeight="1">
      <c r="A58" s="311">
        <v>3</v>
      </c>
      <c r="B58" s="312" t="s">
        <v>231</v>
      </c>
      <c r="C58" s="127" t="s">
        <v>211</v>
      </c>
      <c r="D58" s="155" t="s">
        <v>194</v>
      </c>
      <c r="E58" s="127" t="s">
        <v>48</v>
      </c>
      <c r="F58" s="127" t="str">
        <f t="shared" si="1"/>
        <v xml:space="preserve">23 / 16 / </v>
      </c>
      <c r="G58" s="127">
        <v>23</v>
      </c>
      <c r="H58" s="173"/>
      <c r="K58" s="127">
        <v>23</v>
      </c>
    </row>
    <row r="59" spans="1:11" ht="13.5" customHeight="1">
      <c r="A59" s="78">
        <v>4</v>
      </c>
      <c r="B59" s="296" t="s">
        <v>226</v>
      </c>
      <c r="C59" s="180" t="str">
        <f t="shared" ref="C59:F60" si="2">C49</f>
        <v>6Δ6Υ-ΤΕΧΝΟΛΟΓΙΑ ΠΑΙΓΝΙΩΝ</v>
      </c>
      <c r="D59" s="181" t="str">
        <f t="shared" si="2"/>
        <v>ΠΑΧΟΥΛΑΚΗΣ</v>
      </c>
      <c r="E59" s="182" t="str">
        <f t="shared" si="2"/>
        <v>ΠΑΧΟΥΛΑΚΗΣ ΙΩΑΝΝΗΣ</v>
      </c>
      <c r="F59" s="182" t="str">
        <f t="shared" si="2"/>
        <v xml:space="preserve">128 / 89 / </v>
      </c>
      <c r="G59" s="183">
        <f>$G$49</f>
        <v>128</v>
      </c>
      <c r="H59" s="116"/>
      <c r="I59" s="115"/>
      <c r="J59" s="115"/>
      <c r="K59" s="183">
        <f>$G$49</f>
        <v>128</v>
      </c>
    </row>
    <row r="60" spans="1:11" ht="13.5" customHeight="1">
      <c r="A60" s="79">
        <v>5</v>
      </c>
      <c r="B60" s="168" t="s">
        <v>227</v>
      </c>
      <c r="C60" s="184" t="str">
        <f t="shared" si="2"/>
        <v>6Δ6Υ-ΠΑΡΑΛΛΗΛΗ ΕΠΕΞΕΡΓΑΣΙΑ-ΠΑΡΑΛΛΗΛΑ ΣΥΣΤΗΜΑΤΑ</v>
      </c>
      <c r="D60" s="185" t="str">
        <f t="shared" si="2"/>
        <v>ΚΟΣΜΑΣ</v>
      </c>
      <c r="E60" s="186" t="str">
        <f t="shared" si="2"/>
        <v>ΦΡΑΓΚΟΠΟΥΛΟΥ ΠΑΡΑΣΚΕΥΗ</v>
      </c>
      <c r="F60" s="186" t="str">
        <f t="shared" si="2"/>
        <v xml:space="preserve">23 / 16 / </v>
      </c>
      <c r="G60" s="187">
        <f>$G$50</f>
        <v>23</v>
      </c>
      <c r="H60" s="99"/>
      <c r="I60" s="115"/>
      <c r="J60" s="115"/>
      <c r="K60" s="187">
        <f>$G$50</f>
        <v>23</v>
      </c>
    </row>
    <row r="61" spans="1:11" s="129" customFormat="1" ht="13.5" customHeight="1">
      <c r="A61" s="307">
        <v>1</v>
      </c>
      <c r="B61" s="308" t="s">
        <v>101</v>
      </c>
      <c r="C61" s="309" t="s">
        <v>177</v>
      </c>
      <c r="D61" s="310" t="s">
        <v>138</v>
      </c>
      <c r="E61" s="309" t="s">
        <v>50</v>
      </c>
      <c r="F61" s="309" t="str">
        <f t="shared" ref="F61:F72" si="3">G61 &amp; " / " &amp; TRUNC((1-$C$1)*G61,0) &amp; " / " &amp; H61</f>
        <v xml:space="preserve">12 / 8 / </v>
      </c>
      <c r="G61" s="309">
        <v>12</v>
      </c>
      <c r="H61" s="124"/>
      <c r="K61" s="309">
        <v>11</v>
      </c>
    </row>
    <row r="62" spans="1:11" s="129" customFormat="1" ht="13.5" customHeight="1">
      <c r="A62" s="307">
        <v>2</v>
      </c>
      <c r="B62" s="308" t="s">
        <v>103</v>
      </c>
      <c r="C62" s="309" t="s">
        <v>178</v>
      </c>
      <c r="D62" s="310" t="s">
        <v>201</v>
      </c>
      <c r="E62" s="309" t="s">
        <v>92</v>
      </c>
      <c r="F62" s="309" t="str">
        <f t="shared" si="3"/>
        <v xml:space="preserve">21 / 14 / </v>
      </c>
      <c r="G62" s="309">
        <v>21</v>
      </c>
      <c r="H62" s="124"/>
      <c r="K62" s="309">
        <v>17</v>
      </c>
    </row>
    <row r="63" spans="1:11" s="129" customFormat="1" ht="13.5" customHeight="1">
      <c r="A63" s="307">
        <v>3</v>
      </c>
      <c r="B63" s="308" t="s">
        <v>102</v>
      </c>
      <c r="C63" s="309" t="s">
        <v>247</v>
      </c>
      <c r="D63" s="310" t="s">
        <v>130</v>
      </c>
      <c r="E63" s="309" t="s">
        <v>49</v>
      </c>
      <c r="F63" s="309" t="str">
        <f t="shared" si="3"/>
        <v xml:space="preserve">4 / 2 / </v>
      </c>
      <c r="G63" s="309">
        <v>4</v>
      </c>
      <c r="H63" s="124"/>
      <c r="K63" s="309">
        <v>3</v>
      </c>
    </row>
    <row r="64" spans="1:11" s="129" customFormat="1" ht="13.5" customHeight="1">
      <c r="A64" s="307">
        <v>4</v>
      </c>
      <c r="B64" s="308" t="s">
        <v>228</v>
      </c>
      <c r="C64" s="309" t="s">
        <v>244</v>
      </c>
      <c r="D64" s="310" t="s">
        <v>46</v>
      </c>
      <c r="E64" s="309" t="s">
        <v>44</v>
      </c>
      <c r="F64" s="309" t="str">
        <f t="shared" si="3"/>
        <v xml:space="preserve">2 / 1 / </v>
      </c>
      <c r="G64" s="309">
        <v>2</v>
      </c>
      <c r="H64" s="124"/>
      <c r="K64" s="309">
        <v>2</v>
      </c>
    </row>
    <row r="65" spans="1:11" ht="13.5" customHeight="1">
      <c r="A65" s="308">
        <v>5</v>
      </c>
      <c r="B65" s="308" t="s">
        <v>223</v>
      </c>
      <c r="C65" s="183" t="str">
        <f>C36</f>
        <v>7Δ5Λ-ΠΟΛΥΜΕΣΙΚΕΣ ΥΠΗΡΕΣΙΕΣ ΣΤΗΝ ΥΓΕΙΑ</v>
      </c>
      <c r="D65" s="183" t="str">
        <f>D36</f>
        <v>ΡΟΝΙΩΤΗΣ</v>
      </c>
      <c r="E65" s="183" t="str">
        <f>E36</f>
        <v>ΤΣΙΚΝΑΚΗΣ ΕΜΜΑΝΟΥΗΛ</v>
      </c>
      <c r="F65" s="183" t="str">
        <f>F36</f>
        <v xml:space="preserve">1 / 0 / </v>
      </c>
      <c r="G65" s="183">
        <f>G36</f>
        <v>1</v>
      </c>
      <c r="H65" s="98"/>
      <c r="I65" s="115"/>
      <c r="J65" s="115"/>
      <c r="K65" s="183">
        <f>K36</f>
        <v>1</v>
      </c>
    </row>
    <row r="66" spans="1:11" s="129" customFormat="1" ht="13.5" customHeight="1">
      <c r="A66" s="80">
        <v>1</v>
      </c>
      <c r="B66" s="169" t="s">
        <v>106</v>
      </c>
      <c r="C66" s="119" t="s">
        <v>179</v>
      </c>
      <c r="D66" s="146" t="s">
        <v>53</v>
      </c>
      <c r="E66" s="119" t="s">
        <v>92</v>
      </c>
      <c r="F66" s="119" t="str">
        <f t="shared" si="3"/>
        <v xml:space="preserve">0 / 0 / </v>
      </c>
      <c r="G66" s="119">
        <v>0</v>
      </c>
      <c r="H66" s="70"/>
      <c r="K66" s="119">
        <v>0</v>
      </c>
    </row>
    <row r="67" spans="1:11" s="129" customFormat="1" ht="13.5" customHeight="1">
      <c r="A67" s="80">
        <v>2</v>
      </c>
      <c r="B67" s="169" t="s">
        <v>104</v>
      </c>
      <c r="C67" s="119" t="s">
        <v>180</v>
      </c>
      <c r="D67" s="146" t="s">
        <v>132</v>
      </c>
      <c r="E67" s="119" t="s">
        <v>41</v>
      </c>
      <c r="F67" s="119" t="str">
        <f t="shared" si="3"/>
        <v xml:space="preserve">1 / 0 / </v>
      </c>
      <c r="G67" s="119">
        <v>1</v>
      </c>
      <c r="H67" s="70"/>
      <c r="K67" s="119">
        <v>1</v>
      </c>
    </row>
    <row r="68" spans="1:11" s="129" customFormat="1" ht="13.5" customHeight="1">
      <c r="A68" s="80">
        <v>3</v>
      </c>
      <c r="B68" s="169" t="s">
        <v>230</v>
      </c>
      <c r="C68" s="119" t="s">
        <v>245</v>
      </c>
      <c r="D68" s="146" t="s">
        <v>201</v>
      </c>
      <c r="E68" s="119" t="s">
        <v>92</v>
      </c>
      <c r="F68" s="119" t="str">
        <f t="shared" si="3"/>
        <v xml:space="preserve">33 / 23 / </v>
      </c>
      <c r="G68" s="119">
        <v>33</v>
      </c>
      <c r="H68" s="70"/>
      <c r="K68" s="119">
        <v>33</v>
      </c>
    </row>
    <row r="69" spans="1:11" ht="13.5" customHeight="1">
      <c r="A69" s="80">
        <v>4</v>
      </c>
      <c r="B69" s="170" t="s">
        <v>107</v>
      </c>
      <c r="C69" s="118" t="s">
        <v>181</v>
      </c>
      <c r="D69" s="156"/>
      <c r="E69" s="118" t="s">
        <v>41</v>
      </c>
      <c r="F69" s="118" t="str">
        <f t="shared" si="3"/>
        <v xml:space="preserve">0 / 0 / </v>
      </c>
      <c r="G69" s="118">
        <v>0</v>
      </c>
      <c r="H69" s="70"/>
      <c r="I69" s="198" t="s">
        <v>248</v>
      </c>
      <c r="J69" s="115"/>
      <c r="K69" s="118">
        <v>0</v>
      </c>
    </row>
    <row r="70" spans="1:11" s="198" customFormat="1" ht="13.5" customHeight="1">
      <c r="A70" s="362">
        <v>5</v>
      </c>
      <c r="B70" s="363" t="s">
        <v>105</v>
      </c>
      <c r="C70" s="364" t="s">
        <v>232</v>
      </c>
      <c r="D70" s="365" t="s">
        <v>136</v>
      </c>
      <c r="E70" s="364" t="s">
        <v>45</v>
      </c>
      <c r="F70" s="364" t="str">
        <f>G70 &amp; " / " &amp; TRUNC((1-$C$1)*G70,0) &amp; " / " &amp; H70</f>
        <v xml:space="preserve">5 / 3 / </v>
      </c>
      <c r="G70" s="364">
        <v>5</v>
      </c>
      <c r="H70" s="366"/>
      <c r="K70" s="364">
        <v>5</v>
      </c>
    </row>
    <row r="71" spans="1:11" s="129" customFormat="1" ht="13.5" customHeight="1">
      <c r="A71" s="130">
        <v>1</v>
      </c>
      <c r="B71" s="171" t="s">
        <v>108</v>
      </c>
      <c r="C71" s="117" t="s">
        <v>182</v>
      </c>
      <c r="D71" s="150" t="s">
        <v>4</v>
      </c>
      <c r="E71" s="117" t="s">
        <v>58</v>
      </c>
      <c r="F71" s="117" t="str">
        <f t="shared" si="3"/>
        <v xml:space="preserve">8 / 5 / </v>
      </c>
      <c r="G71" s="117">
        <v>8</v>
      </c>
      <c r="H71" s="70"/>
      <c r="K71" s="117">
        <v>8</v>
      </c>
    </row>
    <row r="72" spans="1:11" s="129" customFormat="1" ht="13.5" customHeight="1">
      <c r="A72" s="130">
        <v>2</v>
      </c>
      <c r="B72" s="171" t="s">
        <v>109</v>
      </c>
      <c r="C72" s="117" t="s">
        <v>190</v>
      </c>
      <c r="D72" s="150" t="s">
        <v>139</v>
      </c>
      <c r="E72" s="117" t="s">
        <v>56</v>
      </c>
      <c r="F72" s="117" t="str">
        <f t="shared" si="3"/>
        <v xml:space="preserve">8 / 5 / </v>
      </c>
      <c r="G72" s="117">
        <v>8</v>
      </c>
      <c r="H72" s="70"/>
      <c r="K72" s="117">
        <v>8</v>
      </c>
    </row>
    <row r="73" spans="1:11" s="129" customFormat="1" ht="13.5" customHeight="1">
      <c r="A73" s="130">
        <v>3</v>
      </c>
      <c r="B73" s="171" t="s">
        <v>228</v>
      </c>
      <c r="C73" s="188" t="str">
        <f>C64</f>
        <v>7Δ7Υ-ΔΙΑΔΙΚΤΥΟ ΤΩΝ ΑΝΤΙΚΕΙΜΕΝΩΝ ΚΑΙ ΑΥΤΟΜΑΤΙΣΜΟΙ</v>
      </c>
      <c r="D73" s="189" t="str">
        <f>D64</f>
        <v>ΠΑΝΑΓΙΩΤΑΚΗΣ</v>
      </c>
      <c r="E73" s="188" t="str">
        <f>E64</f>
        <v>ΠΑΝΑΓΙΩΤΑΚΗΣ ΣΠΥΡΟΣ</v>
      </c>
      <c r="F73" s="188" t="str">
        <f>F64</f>
        <v xml:space="preserve">2 / 1 / </v>
      </c>
      <c r="G73" s="183">
        <f>$G$65</f>
        <v>1</v>
      </c>
      <c r="H73" s="70"/>
      <c r="K73" s="183">
        <f>$G$65</f>
        <v>1</v>
      </c>
    </row>
    <row r="74" spans="1:11" ht="13.5" customHeight="1">
      <c r="A74" s="75">
        <v>4</v>
      </c>
      <c r="B74" s="283" t="s">
        <v>230</v>
      </c>
      <c r="C74" s="180" t="str">
        <f>C68</f>
        <v>7Λ7Υ-ΑΣΦΑΛΕΙΑ ΠΛΗΡΟΦΟΡΙΑΚΩΝ ΣΥΣΤΗΜΑΤΩΝ</v>
      </c>
      <c r="D74" s="189" t="str">
        <f>D68</f>
        <v>ΦΥΣΑΡΑΚΗΣ</v>
      </c>
      <c r="E74" s="188" t="str">
        <f>E68</f>
        <v>ΜΑΡΑΚΑΚΗΣ ΕΜΜΑΝΟΥΗΛ</v>
      </c>
      <c r="F74" s="188" t="str">
        <f>F68</f>
        <v xml:space="preserve">33 / 23 / </v>
      </c>
      <c r="G74" s="183">
        <f>$G$68</f>
        <v>33</v>
      </c>
      <c r="H74" s="102"/>
      <c r="I74" s="115"/>
      <c r="J74" s="115"/>
      <c r="K74" s="183">
        <f>$G$68</f>
        <v>33</v>
      </c>
    </row>
    <row r="75" spans="1:11" ht="13.5" customHeight="1">
      <c r="A75" s="75">
        <v>5</v>
      </c>
      <c r="B75" s="172" t="s">
        <v>229</v>
      </c>
      <c r="C75" s="188" t="str">
        <f>C31</f>
        <v>5Δ7Υ-ΔΙΑΔΙΚΤΥΑΚΑ ΠΟΛΥΜΕΣΑ ΚΑΙ ΓΡΑΦΙΚΑ</v>
      </c>
      <c r="D75" s="189" t="str">
        <f>D31</f>
        <v>ΜΑΛΑΜΟΣ</v>
      </c>
      <c r="E75" s="188" t="str">
        <f>E31</f>
        <v>ΜΑΛΑΜΟΣ ΑΘΑΝΑΣΙΟΣ</v>
      </c>
      <c r="F75" s="188" t="str">
        <f>F31</f>
        <v xml:space="preserve">8 / 5 / </v>
      </c>
      <c r="G75" s="188">
        <f>$G$31</f>
        <v>8</v>
      </c>
      <c r="H75" s="102"/>
      <c r="I75" s="115"/>
      <c r="J75" s="115"/>
      <c r="K75" s="188">
        <f>$G$31</f>
        <v>8</v>
      </c>
    </row>
    <row r="76" spans="1:11">
      <c r="A76" s="69"/>
      <c r="B76" s="116"/>
      <c r="C76" s="74" t="s">
        <v>120</v>
      </c>
      <c r="D76" s="116"/>
      <c r="E76" s="116"/>
      <c r="F76" s="116"/>
      <c r="G76" s="173"/>
      <c r="H76" s="69"/>
      <c r="I76" s="115"/>
      <c r="J76" s="115"/>
      <c r="K76" s="173"/>
    </row>
    <row r="77" spans="1:11" s="14" customFormat="1" ht="15" customHeight="1">
      <c r="A77" s="82"/>
      <c r="B77" s="157"/>
      <c r="C77" s="159" t="s">
        <v>121</v>
      </c>
      <c r="D77" s="157"/>
      <c r="E77" s="157"/>
      <c r="F77" s="157"/>
      <c r="G77" s="174"/>
      <c r="H77" s="82"/>
      <c r="K77" s="174"/>
    </row>
    <row r="78" spans="1:11" ht="13.5" customHeight="1">
      <c r="A78" s="69"/>
      <c r="B78" s="116"/>
      <c r="C78" s="74" t="s">
        <v>122</v>
      </c>
      <c r="D78" s="116"/>
      <c r="E78" s="116"/>
      <c r="F78" s="116"/>
      <c r="G78" s="173"/>
      <c r="H78" s="69"/>
      <c r="I78" s="115"/>
      <c r="J78" s="115"/>
      <c r="K78" s="173"/>
    </row>
    <row r="79" spans="1:11" ht="13.5" customHeight="1">
      <c r="A79" s="69"/>
      <c r="B79" s="116"/>
      <c r="C79" s="74" t="s">
        <v>119</v>
      </c>
      <c r="D79" s="158"/>
      <c r="E79" s="158"/>
      <c r="F79" s="159" t="str">
        <f>G79 &amp; " / " &amp; TRUNC((1-$C$1)*G79,0) &amp; " / " &amp; H79</f>
        <v xml:space="preserve"> / 0 / </v>
      </c>
      <c r="G79" s="173"/>
      <c r="H79" s="69"/>
      <c r="I79" s="115"/>
      <c r="J79" s="115"/>
      <c r="K79" s="173"/>
    </row>
    <row r="80" spans="1:11" s="67" customFormat="1">
      <c r="G80" s="175"/>
    </row>
    <row r="81" spans="1:7" s="10" customFormat="1">
      <c r="G81" s="176"/>
    </row>
    <row r="82" spans="1:7" s="10" customFormat="1">
      <c r="G82" s="176"/>
    </row>
    <row r="83" spans="1:7" s="32" customFormat="1" ht="15.75"/>
    <row r="84" spans="1:7">
      <c r="A84" s="68"/>
    </row>
    <row r="86" spans="1:7" ht="15.75">
      <c r="C86" s="32"/>
      <c r="D86" s="32"/>
    </row>
    <row r="87" spans="1:7">
      <c r="A87" s="68"/>
    </row>
    <row r="96" spans="1:7" ht="21">
      <c r="F96" s="14"/>
    </row>
  </sheetData>
  <sheetProtection password="CF6E" sheet="1" objects="1" scenarios="1"/>
  <autoFilter ref="A5:H79"/>
  <phoneticPr fontId="10" type="noConversion"/>
  <pageMargins left="0.31496062992125984" right="0.11811023622047245" top="0.15748031496062992" bottom="0.15748031496062992" header="0.31496062992125984" footer="0.3149606299212598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1"/>
  </sheetPr>
  <dimension ref="A1:BP267"/>
  <sheetViews>
    <sheetView tabSelected="1" zoomScale="55" zoomScaleNormal="55" workbookViewId="0">
      <selection activeCell="G34" sqref="G34"/>
    </sheetView>
  </sheetViews>
  <sheetFormatPr defaultRowHeight="15.75" outlineLevelCol="1"/>
  <cols>
    <col min="1" max="1" width="4.28515625" style="237" bestFit="1" customWidth="1"/>
    <col min="2" max="2" width="22.7109375" style="241" customWidth="1"/>
    <col min="3" max="3" width="23.5703125" style="241" hidden="1" customWidth="1" outlineLevel="1"/>
    <col min="4" max="4" width="24.7109375" style="241" hidden="1" customWidth="1" outlineLevel="1"/>
    <col min="5" max="5" width="26.28515625" style="241" hidden="1" customWidth="1" outlineLevel="1"/>
    <col min="6" max="6" width="26.7109375" style="239" customWidth="1" collapsed="1"/>
    <col min="7" max="7" width="27.5703125" style="239" customWidth="1"/>
    <col min="8" max="8" width="26.42578125" style="239" customWidth="1"/>
    <col min="9" max="9" width="27.28515625" style="239" customWidth="1"/>
    <col min="10" max="10" width="27.85546875" style="239" customWidth="1"/>
    <col min="11" max="11" width="25.7109375" style="239" customWidth="1"/>
    <col min="12" max="12" width="28.28515625" style="239" customWidth="1"/>
    <col min="13" max="13" width="27.5703125" style="239" customWidth="1"/>
    <col min="14" max="14" width="26.28515625" style="239" customWidth="1"/>
    <col min="15" max="15" width="27.140625" style="239" customWidth="1"/>
    <col min="16" max="16" width="23.28515625" style="239" customWidth="1"/>
    <col min="17" max="17" width="27.7109375" style="239" customWidth="1"/>
    <col min="18" max="18" width="27.42578125" style="240" hidden="1" customWidth="1" outlineLevel="1"/>
    <col min="19" max="22" width="26.28515625" style="141" hidden="1" customWidth="1" outlineLevel="1"/>
    <col min="23" max="23" width="23.85546875" style="141" customWidth="1" collapsed="1"/>
    <col min="24" max="68" width="23.85546875" style="141" customWidth="1"/>
    <col min="69" max="16384" width="9.140625" style="141"/>
  </cols>
  <sheetData>
    <row r="1" spans="1:68" s="207" customFormat="1" ht="24" customHeight="1" thickBot="1">
      <c r="A1" s="204">
        <f>SUM(A3:A44)</f>
        <v>57</v>
      </c>
      <c r="B1" s="205">
        <f>SUM(C1:V1)</f>
        <v>57</v>
      </c>
      <c r="C1" s="206">
        <f>COUNTA(C7,C13,C19,C25,C31,C37,C43)</f>
        <v>0</v>
      </c>
      <c r="D1" s="206">
        <f>COUNTA(D7,D13,D19,D25,D31,D37,D43)</f>
        <v>0</v>
      </c>
      <c r="E1" s="206">
        <f>COUNTA(E7,E13,E19,E25,E31,E37,E43)</f>
        <v>0</v>
      </c>
      <c r="F1" s="206">
        <f>COUNTA(F7,F13,F19,F25,F31,F37,F43)</f>
        <v>5</v>
      </c>
      <c r="G1" s="206">
        <f t="shared" ref="G1:V1" si="0">COUNTA(G7,G13,G19,G25,G31,G37,G43)</f>
        <v>4</v>
      </c>
      <c r="H1" s="206">
        <f t="shared" si="0"/>
        <v>4</v>
      </c>
      <c r="I1" s="206">
        <f t="shared" si="0"/>
        <v>5</v>
      </c>
      <c r="J1" s="206">
        <f t="shared" si="0"/>
        <v>4</v>
      </c>
      <c r="K1" s="206">
        <f t="shared" si="0"/>
        <v>5</v>
      </c>
      <c r="L1" s="206">
        <f t="shared" si="0"/>
        <v>5</v>
      </c>
      <c r="M1" s="206">
        <f t="shared" si="0"/>
        <v>5</v>
      </c>
      <c r="N1" s="206">
        <f>COUNTA(N7,N13,N19,N25,N31,N37,N43)</f>
        <v>5</v>
      </c>
      <c r="O1" s="206">
        <f t="shared" si="0"/>
        <v>5</v>
      </c>
      <c r="P1" s="206">
        <f>COUNTA(P7,P13,P19,P25,P31,P37,P43)</f>
        <v>5</v>
      </c>
      <c r="Q1" s="206">
        <f t="shared" si="0"/>
        <v>5</v>
      </c>
      <c r="R1" s="206">
        <f t="shared" si="0"/>
        <v>0</v>
      </c>
      <c r="S1" s="206">
        <f>COUNTA(S7,S13,S19,S25,S31,S37,S43)</f>
        <v>0</v>
      </c>
      <c r="T1" s="206">
        <f t="shared" si="0"/>
        <v>0</v>
      </c>
      <c r="U1" s="206">
        <f t="shared" si="0"/>
        <v>0</v>
      </c>
      <c r="V1" s="206">
        <f t="shared" si="0"/>
        <v>0</v>
      </c>
    </row>
    <row r="2" spans="1:68" s="213" customFormat="1" ht="19.5" thickBot="1">
      <c r="A2" s="138"/>
      <c r="B2" s="208" t="s">
        <v>195</v>
      </c>
      <c r="C2" s="209">
        <v>42898</v>
      </c>
      <c r="D2" s="209">
        <f>$C$2+1</f>
        <v>42899</v>
      </c>
      <c r="E2" s="209">
        <f>$C$2+2</f>
        <v>42900</v>
      </c>
      <c r="F2" s="209">
        <f>$C$2+3</f>
        <v>42901</v>
      </c>
      <c r="G2" s="209">
        <f>$C$2+4</f>
        <v>42902</v>
      </c>
      <c r="H2" s="210">
        <f>$C$2+7</f>
        <v>42905</v>
      </c>
      <c r="I2" s="210">
        <f>$C$2+8</f>
        <v>42906</v>
      </c>
      <c r="J2" s="210">
        <f>$C$2+9</f>
        <v>42907</v>
      </c>
      <c r="K2" s="210">
        <f>$C$2+10</f>
        <v>42908</v>
      </c>
      <c r="L2" s="210">
        <f>$C$2+11</f>
        <v>42909</v>
      </c>
      <c r="M2" s="211">
        <f>$C$2+14</f>
        <v>42912</v>
      </c>
      <c r="N2" s="211">
        <f>$C$2+15</f>
        <v>42913</v>
      </c>
      <c r="O2" s="211">
        <f>$C$2+16</f>
        <v>42914</v>
      </c>
      <c r="P2" s="211">
        <f>$C$2+17</f>
        <v>42915</v>
      </c>
      <c r="Q2" s="211">
        <f>$C$2+18</f>
        <v>42916</v>
      </c>
      <c r="R2" s="212">
        <f>$C$2+21</f>
        <v>42919</v>
      </c>
      <c r="S2" s="210">
        <f>$C$2+22</f>
        <v>42920</v>
      </c>
      <c r="T2" s="210">
        <f>$C$2+23</f>
        <v>42921</v>
      </c>
      <c r="U2" s="210">
        <f>$C$2+24</f>
        <v>42922</v>
      </c>
      <c r="V2" s="210">
        <f>$C$2+25</f>
        <v>42923</v>
      </c>
    </row>
    <row r="3" spans="1:68" s="216" customFormat="1" ht="18.75">
      <c r="A3" s="138"/>
      <c r="B3" s="214" t="s">
        <v>55</v>
      </c>
      <c r="C3" s="215" t="s">
        <v>0</v>
      </c>
      <c r="D3" s="215" t="s">
        <v>0</v>
      </c>
      <c r="E3" s="215" t="s">
        <v>0</v>
      </c>
      <c r="F3" s="215" t="s">
        <v>0</v>
      </c>
      <c r="G3" s="215" t="s">
        <v>0</v>
      </c>
      <c r="H3" s="215" t="s">
        <v>183</v>
      </c>
      <c r="I3" s="215" t="s">
        <v>0</v>
      </c>
      <c r="J3" s="215" t="s">
        <v>0</v>
      </c>
      <c r="K3" s="215" t="s">
        <v>63</v>
      </c>
      <c r="L3" s="215" t="s">
        <v>62</v>
      </c>
      <c r="M3" s="215" t="s">
        <v>0</v>
      </c>
      <c r="N3" s="215" t="s">
        <v>66</v>
      </c>
      <c r="O3" s="215" t="s">
        <v>64</v>
      </c>
      <c r="P3" s="215" t="s">
        <v>65</v>
      </c>
      <c r="Q3" s="215" t="s">
        <v>0</v>
      </c>
      <c r="R3" s="215" t="s">
        <v>0</v>
      </c>
      <c r="S3" s="215" t="s">
        <v>0</v>
      </c>
      <c r="T3" s="215" t="s">
        <v>0</v>
      </c>
      <c r="U3" s="215" t="s">
        <v>0</v>
      </c>
      <c r="V3" s="215" t="s">
        <v>0</v>
      </c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</row>
    <row r="4" spans="1:68" ht="28.5" customHeight="1">
      <c r="A4" s="138"/>
      <c r="B4" s="143" t="s">
        <v>212</v>
      </c>
      <c r="C4" s="140" t="str">
        <f>VLOOKUP(C3,'1-ΜΑΘΗΜΑΤΑ'!$B$5:$H$79,2,FALSE)</f>
        <v xml:space="preserve"> </v>
      </c>
      <c r="D4" s="140" t="str">
        <f>VLOOKUP(D3,'1-ΜΑΘΗΜΑΤΑ'!$B$5:$H$79,2,FALSE)</f>
        <v xml:space="preserve"> </v>
      </c>
      <c r="E4" s="140" t="str">
        <f>VLOOKUP(E3,'1-ΜΑΘΗΜΑΤΑ'!$B$5:$H$79,2,FALSE)</f>
        <v xml:space="preserve"> </v>
      </c>
      <c r="F4" s="140" t="str">
        <f>VLOOKUP(F3,'1-ΜΑΘΗΜΑΤΑ'!$B$5:$H$79,2,FALSE)</f>
        <v xml:space="preserve"> </v>
      </c>
      <c r="G4" s="140" t="str">
        <f>VLOOKUP(G3,'1-ΜΑΘΗΜΑΤΑ'!$B$5:$H$79,2,FALSE)</f>
        <v xml:space="preserve"> </v>
      </c>
      <c r="H4" s="140" t="str">
        <f>VLOOKUP(H3,'1-ΜΑΘΗΜΑΤΑ'!$B$5:$H$79,2,FALSE)</f>
        <v>1-ΨΗΦΙΑΚΗ ΣΧΕΔΙΑΣΗ</v>
      </c>
      <c r="I4" s="140" t="str">
        <f>VLOOKUP(I3,'1-ΜΑΘΗΜΑΤΑ'!$B$5:$H$79,2,FALSE)</f>
        <v xml:space="preserve"> </v>
      </c>
      <c r="J4" s="140" t="str">
        <f>VLOOKUP(J3,'1-ΜΑΘΗΜΑΤΑ'!$B$5:$H$79,2,FALSE)</f>
        <v xml:space="preserve"> </v>
      </c>
      <c r="K4" s="140" t="str">
        <f>VLOOKUP(K3,'1-ΜΑΘΗΜΑΤΑ'!$B$5:$H$79,2,FALSE)</f>
        <v>1-ΠΡΟΓΡΑΜΜΑΤΙΣΜΟΣ</v>
      </c>
      <c r="L4" s="140" t="str">
        <f>VLOOKUP(L3,'1-ΜΑΘΗΜΑΤΑ'!$B$5:$H$79,2,FALSE)</f>
        <v>1-ΣΥΓΧΡΟΝΑ ΘΕΜΑΤΑ ΠΛΗΡΟΦΟΡΙΚΗΣ</v>
      </c>
      <c r="M4" s="140" t="str">
        <f>VLOOKUP(M3,'1-ΜΑΘΗΜΑΤΑ'!$B$5:$H$79,2,FALSE)</f>
        <v xml:space="preserve"> </v>
      </c>
      <c r="N4" s="140" t="str">
        <f>VLOOKUP(N3,'1-ΜΑΘΗΜΑΤΑ'!$B$5:$H$79,2,FALSE)</f>
        <v>1-ΠΑΙΔΑΓΩΓΙΚΑ</v>
      </c>
      <c r="O4" s="140" t="str">
        <f>VLOOKUP(O3,'1-ΜΑΘΗΜΑΤΑ'!$B$5:$H$79,2,FALSE)</f>
        <v>1-ΦΥΣΙΚΗ</v>
      </c>
      <c r="P4" s="140" t="str">
        <f>VLOOKUP(P3,'1-ΜΑΘΗΜΑΤΑ'!$B$5:$H$79,2,FALSE)</f>
        <v>1-ΑΠΕΙΡΟΣΤΙΚΟΣ ΛΟΓΙΣΜΟΣ Ι</v>
      </c>
      <c r="Q4" s="140" t="str">
        <f>VLOOKUP(Q3,'1-ΜΑΘΗΜΑΤΑ'!$B$5:$H$79,2,FALSE)</f>
        <v xml:space="preserve"> </v>
      </c>
      <c r="R4" s="140" t="str">
        <f>VLOOKUP(R3,'1-ΜΑΘΗΜΑΤΑ'!$B$5:$H$79,2,FALSE)</f>
        <v xml:space="preserve"> </v>
      </c>
      <c r="S4" s="140" t="str">
        <f>VLOOKUP(S3,'1-ΜΑΘΗΜΑΤΑ'!$B$5:$H$79,2,FALSE)</f>
        <v xml:space="preserve"> </v>
      </c>
      <c r="T4" s="140" t="str">
        <f>VLOOKUP(T3,'1-ΜΑΘΗΜΑΤΑ'!$B$5:$H$79,2,FALSE)</f>
        <v xml:space="preserve"> </v>
      </c>
      <c r="U4" s="140" t="str">
        <f>VLOOKUP(U3,'1-ΜΑΘΗΜΑΤΑ'!$B$5:$H$79,2,FALSE)</f>
        <v xml:space="preserve"> </v>
      </c>
      <c r="V4" s="140" t="str">
        <f>VLOOKUP(V3,'1-ΜΑΘΗΜΑΤΑ'!$B$5:$H$79,2,FALSE)</f>
        <v xml:space="preserve"> </v>
      </c>
    </row>
    <row r="5" spans="1:68">
      <c r="A5" s="138"/>
      <c r="B5" s="217" t="s">
        <v>2</v>
      </c>
      <c r="C5" s="218" t="str">
        <f>VLOOKUP(C3,'1-ΜΑΘΗΜΑΤΑ'!$B$5:$H$79,3,FALSE)</f>
        <v xml:space="preserve"> </v>
      </c>
      <c r="D5" s="218" t="str">
        <f>VLOOKUP(D3,'1-ΜΑΘΗΜΑΤΑ'!$B$5:$H$79,3,FALSE)</f>
        <v xml:space="preserve"> </v>
      </c>
      <c r="E5" s="218" t="str">
        <f>VLOOKUP(E3,'1-ΜΑΘΗΜΑΤΑ'!$B$5:$H$79,3,FALSE)</f>
        <v xml:space="preserve"> </v>
      </c>
      <c r="F5" s="218" t="str">
        <f>VLOOKUP(F3,'1-ΜΑΘΗΜΑΤΑ'!$B$5:$H$79,3,FALSE)</f>
        <v xml:space="preserve"> </v>
      </c>
      <c r="G5" s="218" t="str">
        <f>VLOOKUP(G3,'1-ΜΑΘΗΜΑΤΑ'!$B$5:$H$79,3,FALSE)</f>
        <v xml:space="preserve"> </v>
      </c>
      <c r="H5" s="219" t="str">
        <f>VLOOKUP(H3,'1-ΜΑΘΗΜΑΤΑ'!$B$5:$H$79,3,FALSE)</f>
        <v>ΚΟΡΝΑΡΟΣ</v>
      </c>
      <c r="I5" s="219" t="str">
        <f>VLOOKUP(I3,'1-ΜΑΘΗΜΑΤΑ'!$B$5:$H$79,3,FALSE)</f>
        <v xml:space="preserve"> </v>
      </c>
      <c r="J5" s="219" t="str">
        <f>VLOOKUP(J3,'1-ΜΑΘΗΜΑΤΑ'!$B$5:$H$79,3,FALSE)</f>
        <v xml:space="preserve"> </v>
      </c>
      <c r="K5" s="219" t="str">
        <f>VLOOKUP(K3,'1-ΜΑΘΗΜΑΤΑ'!$B$5:$H$79,3,FALSE)</f>
        <v>ΞΕΖΩΝΑΚΗΣ</v>
      </c>
      <c r="L5" s="219" t="str">
        <f>VLOOKUP(L3,'1-ΜΑΘΗΜΑΤΑ'!$B$5:$H$79,3,FALSE)</f>
        <v>ΠΑΠΑΔΑΚΗΣ ΝΙΚ</v>
      </c>
      <c r="M5" s="218" t="str">
        <f>VLOOKUP(M3,'1-ΜΑΘΗΜΑΤΑ'!$B$5:$H$79,3,FALSE)</f>
        <v xml:space="preserve"> </v>
      </c>
      <c r="N5" s="297" t="str">
        <f>VLOOKUP(N3,'1-ΜΑΘΗΜΑΤΑ'!$B$5:$H$79,3,FALSE)</f>
        <v>ΚΑΛΟΓΙΑΝΝΑΚΗΣ</v>
      </c>
      <c r="O5" s="218" t="str">
        <f>VLOOKUP(O3,'1-ΜΑΘΗΜΑΤΑ'!$B$5:$H$79,3,FALSE)</f>
        <v>ΜΑΥΡΟΜΑΤΑΚΗΣ</v>
      </c>
      <c r="P5" s="218" t="str">
        <f>VLOOKUP(P3,'1-ΜΑΘΗΜΑΤΑ'!$B$5:$H$79,3,FALSE)</f>
        <v>ΣΜΥΡΝΑΚΗΣ</v>
      </c>
      <c r="Q5" s="218" t="str">
        <f>VLOOKUP(Q3,'1-ΜΑΘΗΜΑΤΑ'!$B$5:$H$79,3,FALSE)</f>
        <v xml:space="preserve"> </v>
      </c>
      <c r="R5" s="219" t="str">
        <f>VLOOKUP(R3,'1-ΜΑΘΗΜΑΤΑ'!$B$5:$H$79,3,FALSE)</f>
        <v xml:space="preserve"> </v>
      </c>
      <c r="S5" s="219" t="str">
        <f>VLOOKUP(S3,'1-ΜΑΘΗΜΑΤΑ'!$B$5:$H$79,3,FALSE)</f>
        <v xml:space="preserve"> </v>
      </c>
      <c r="T5" s="219" t="str">
        <f>VLOOKUP(T3,'1-ΜΑΘΗΜΑΤΑ'!$B$5:$H$79,3,FALSE)</f>
        <v xml:space="preserve"> </v>
      </c>
      <c r="U5" s="219" t="str">
        <f>VLOOKUP(U3,'1-ΜΑΘΗΜΑΤΑ'!$B$5:$H$79,3,FALSE)</f>
        <v xml:space="preserve"> </v>
      </c>
      <c r="V5" s="219" t="str">
        <f>VLOOKUP(V3,'1-ΜΑΘΗΜΑΤΑ'!$B$5:$H$79,3,FALSE)</f>
        <v xml:space="preserve"> </v>
      </c>
    </row>
    <row r="6" spans="1:68" s="222" customFormat="1">
      <c r="A6" s="138"/>
      <c r="B6" s="221" t="s">
        <v>140</v>
      </c>
      <c r="C6" s="218" t="str">
        <f>VLOOKUP(C3,'1-ΜΑΘΗΜΑΤΑ'!$B$5:$H$79,5,FALSE)</f>
        <v xml:space="preserve"> </v>
      </c>
      <c r="D6" s="218" t="str">
        <f>VLOOKUP(D3,'1-ΜΑΘΗΜΑΤΑ'!$B$5:$H$79,5,FALSE)</f>
        <v xml:space="preserve"> </v>
      </c>
      <c r="E6" s="218" t="str">
        <f>VLOOKUP(E3,'1-ΜΑΘΗΜΑΤΑ'!$B$5:$H$79,5,FALSE)</f>
        <v xml:space="preserve"> </v>
      </c>
      <c r="F6" s="220" t="str">
        <f>VLOOKUP(F3,'1-ΜΑΘΗΜΑΤΑ'!$B$5:$H$79,5,FALSE)</f>
        <v xml:space="preserve"> </v>
      </c>
      <c r="G6" s="218" t="str">
        <f>VLOOKUP(G3,'1-ΜΑΘΗΜΑΤΑ'!$B$5:$H$79,5,FALSE)</f>
        <v xml:space="preserve"> </v>
      </c>
      <c r="H6" s="219" t="str">
        <f>VLOOKUP(H3,'1-ΜΑΘΗΜΑΤΑ'!$B$5:$H$79,5,FALSE)</f>
        <v xml:space="preserve">66 / 46 / </v>
      </c>
      <c r="I6" s="219" t="str">
        <f>VLOOKUP(I3,'1-ΜΑΘΗΜΑΤΑ'!$B$5:$H$79,5,FALSE)</f>
        <v xml:space="preserve"> </v>
      </c>
      <c r="J6" s="219" t="str">
        <f>VLOOKUP(J3,'1-ΜΑΘΗΜΑΤΑ'!$B$5:$H$79,5,FALSE)</f>
        <v xml:space="preserve"> </v>
      </c>
      <c r="K6" s="219" t="str">
        <f>VLOOKUP(K3,'1-ΜΑΘΗΜΑΤΑ'!$B$5:$H$79,5,FALSE)</f>
        <v xml:space="preserve">182 / 127 / </v>
      </c>
      <c r="L6" s="219" t="str">
        <f>VLOOKUP(L3,'1-ΜΑΘΗΜΑΤΑ'!$B$5:$H$79,5,FALSE)</f>
        <v xml:space="preserve">14 / 9 / </v>
      </c>
      <c r="M6" s="218" t="str">
        <f>VLOOKUP(M3,'1-ΜΑΘΗΜΑΤΑ'!$B$5:$H$79,5,FALSE)</f>
        <v xml:space="preserve"> </v>
      </c>
      <c r="N6" s="218" t="str">
        <f>VLOOKUP(N3,'1-ΜΑΘΗΜΑΤΑ'!$B$5:$H$79,5,FALSE)</f>
        <v xml:space="preserve">19 / 13 / </v>
      </c>
      <c r="O6" s="218" t="str">
        <f>VLOOKUP(O3,'1-ΜΑΘΗΜΑΤΑ'!$B$5:$H$79,5,FALSE)</f>
        <v xml:space="preserve">152 / 106 / </v>
      </c>
      <c r="P6" s="220" t="str">
        <f>VLOOKUP(P3,'1-ΜΑΘΗΜΑΤΑ'!$B$5:$H$79,5,FALSE)</f>
        <v xml:space="preserve">34 / 23 / </v>
      </c>
      <c r="Q6" s="220" t="str">
        <f>VLOOKUP(Q3,'1-ΜΑΘΗΜΑΤΑ'!$B$5:$H$79,5,FALSE)</f>
        <v xml:space="preserve"> </v>
      </c>
      <c r="R6" s="219" t="str">
        <f>VLOOKUP(R3,'1-ΜΑΘΗΜΑΤΑ'!$B$5:$H$79,5,FALSE)</f>
        <v xml:space="preserve"> </v>
      </c>
      <c r="S6" s="219" t="str">
        <f>VLOOKUP(S3,'1-ΜΑΘΗΜΑΤΑ'!$B$5:$H$79,5,FALSE)</f>
        <v xml:space="preserve"> </v>
      </c>
      <c r="T6" s="219" t="str">
        <f>VLOOKUP(T3,'1-ΜΑΘΗΜΑΤΑ'!$B$5:$H$79,5,FALSE)</f>
        <v xml:space="preserve"> </v>
      </c>
      <c r="U6" s="219" t="str">
        <f>VLOOKUP(U3,'1-ΜΑΘΗΜΑΤΑ'!$B$5:$H$79,5,FALSE)</f>
        <v xml:space="preserve"> </v>
      </c>
      <c r="V6" s="219" t="str">
        <f>VLOOKUP(V3,'1-ΜΑΘΗΜΑΤΑ'!$B$5:$H$79,5,FALSE)</f>
        <v xml:space="preserve"> </v>
      </c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</row>
    <row r="7" spans="1:68" s="222" customFormat="1">
      <c r="A7" s="138">
        <f>COUNTA(C7:V7)</f>
        <v>6</v>
      </c>
      <c r="B7" s="284" t="s">
        <v>142</v>
      </c>
      <c r="C7" s="218"/>
      <c r="D7" s="218"/>
      <c r="E7" s="218"/>
      <c r="F7" s="218"/>
      <c r="G7" s="218"/>
      <c r="H7" s="219" t="s">
        <v>37</v>
      </c>
      <c r="I7" s="219"/>
      <c r="J7" s="219"/>
      <c r="K7" s="219" t="s">
        <v>40</v>
      </c>
      <c r="L7" s="219" t="s">
        <v>38</v>
      </c>
      <c r="M7" s="218"/>
      <c r="N7" s="218" t="s">
        <v>37</v>
      </c>
      <c r="O7" s="218" t="s">
        <v>37</v>
      </c>
      <c r="P7" s="218" t="s">
        <v>30</v>
      </c>
      <c r="Q7" s="218"/>
      <c r="R7" s="219"/>
      <c r="S7" s="219"/>
      <c r="T7" s="219"/>
      <c r="U7" s="219"/>
      <c r="V7" s="219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</row>
    <row r="8" spans="1:68" s="222" customFormat="1" ht="16.5" thickBot="1">
      <c r="A8" s="138"/>
      <c r="B8" s="288" t="s">
        <v>143</v>
      </c>
      <c r="C8" s="285" t="str">
        <f>IF(OR(C7="Δ1",C7="Δ2",C7="Δ3",C7="Δ4",C7="Δ5"),VLOOKUP(C7,'3-ΑΙΘΟΥΣΕΣ-Κ28'!$Y$41:$Z$45,2,FALSE),"")</f>
        <v/>
      </c>
      <c r="D8" s="285" t="str">
        <f>IF(OR(D7="Δ1",D7="Δ2",D7="Δ3",D7="Δ4",D7="Δ5"),VLOOKUP(D7,'3-ΑΙΘΟΥΣΕΣ-Κ28'!$Y$78:$Z$82,2,FALSE),"")</f>
        <v/>
      </c>
      <c r="E8" s="285" t="str">
        <f>IF(OR(E7="Δ1",E7="Δ2",E7="Δ3",E7="Δ4",E7="Δ5"),VLOOKUP(E7,'3-ΑΙΘΟΥΣΕΣ-Κ28'!$Y$115:$Z$119,2,FALSE),"")</f>
        <v/>
      </c>
      <c r="F8" s="285" t="str">
        <f>IF(OR(F7="Δ1",F7="Δ2",F7="Δ3",F7="Δ4",F7="Δ5"),VLOOKUP(F7,'3-ΑΙΘΟΥΣΕΣ-Κ28'!$Y$152:$Z$156,2,FALSE),"")</f>
        <v/>
      </c>
      <c r="G8" s="285" t="str">
        <f>IF(OR(G7="Δ1",G7="Δ2",G7="Δ3",G7="Δ4",G7="Δ5"),VLOOKUP(G7,'3-ΑΙΘΟΥΣΕΣ-Κ28'!$Y$189:$Z$193,2,FALSE),"")</f>
        <v/>
      </c>
      <c r="H8" s="286" t="str">
        <f>IF(OR(H7="Δ1",H7="Δ2",H7="Δ3",H7="Δ4",H7="Δ5"),VLOOKUP(H7,'3-ΑΙΘΟΥΣΕΣ-Κ28'!$Y$226:$Z$230,2,FALSE),"")</f>
        <v>B2,B3,</v>
      </c>
      <c r="I8" s="286" t="str">
        <f>IF(OR(I7="Δ1",I7="Δ2",I7="Δ3",I7="Δ4",I7="Δ5"),VLOOKUP(I7,'3-ΑΙΘΟΥΣΕΣ-Κ28'!$Y$263:$Z$267,2,FALSE),"")</f>
        <v/>
      </c>
      <c r="J8" s="286" t="str">
        <f>IF(OR(J7="Δ1",J7="Δ2",J7="Δ3",J7="Δ4",J7="Δ5"),VLOOKUP(J7,'3-ΑΙΘΟΥΣΕΣ-Κ28'!$Y$300:$Z$304,2,FALSE),"")</f>
        <v/>
      </c>
      <c r="K8" s="286" t="str">
        <f>IF(OR(K7="Δ1",K7="Δ2",K7="Δ3",K7="Δ4",K7="Δ5"),VLOOKUP(K7,'3-ΑΙΘΟΥΣΕΣ-Κ28'!$Y$337:$Z$341,2,FALSE),"")</f>
        <v>Κ28,</v>
      </c>
      <c r="L8" s="286" t="str">
        <f>IF(OR(L7="Δ1",L7="Δ2",L7="Δ3",L7="Δ4",L7="Δ5"),VLOOKUP(L7,'3-ΑΙΘΟΥΣΕΣ-Κ28'!$Y$374:$Z$378,2,FALSE),"")</f>
        <v>Γ4,</v>
      </c>
      <c r="M8" s="285" t="str">
        <f>IF(OR(M7="Δ1",M7="Δ2",M7="Δ3",M7="Δ4",M7="Δ5"),VLOOKUP(M7,'3-ΑΙΘΟΥΣΕΣ-Κ28'!$Y$411:$Z$415,2,FALSE),"")</f>
        <v/>
      </c>
      <c r="N8" s="285" t="str">
        <f>IF(OR(N7="Δ1",N7="Δ2",N7="Δ3",N7="Δ4",N7="Δ5"),VLOOKUP(N7,'3-ΑΙΘΟΥΣΕΣ-Κ28'!$Y$448:$Z$452,2,FALSE),"")</f>
        <v>Γ1,</v>
      </c>
      <c r="O8" s="285" t="str">
        <f>IF(OR(O7="Δ1",O7="Δ2",O7="Δ3",O7="Δ4",O7="Δ5"),VLOOKUP(O7,'3-ΑΙΘΟΥΣΕΣ-Κ28'!$Y$485:$Z$489,2,FALSE),"")</f>
        <v>ΚΑΜ,ΣΕΥΠ,</v>
      </c>
      <c r="P8" s="285" t="str">
        <f>IF(OR(P7="Δ1",P7="Δ2",P7="Δ3",P7="Δ4",P7="Δ5"),VLOOKUP(P7,'3-ΑΙΘΟΥΣΕΣ-Κ28'!$Y$522:$Z$526,2,FALSE),"")</f>
        <v>Γ1,</v>
      </c>
      <c r="Q8" s="285" t="str">
        <f>IF(OR(Q7="Δ1",Q7="Δ2",Q7="Δ3",Q7="Δ4",Q7="Δ5"),VLOOKUP(Q7,'3-ΑΙΘΟΥΣΕΣ-Κ28'!$Y$559:$Z$563,2,FALSE),"")</f>
        <v/>
      </c>
      <c r="R8" s="286" t="str">
        <f>IF(OR(R7="Δ1",R7="Δ2",R7="Δ3",R7="Δ4",R7="Δ5"),VLOOKUP(R7,'3-ΑΙΘΟΥΣΕΣ-Κ28'!$Y$596:$Z$600,2,FALSE),"")</f>
        <v/>
      </c>
      <c r="S8" s="286" t="str">
        <f>IF(OR(S7="Δ1",S7="Δ2",S7="Δ3",S7="Δ4",S7="Δ5"),VLOOKUP(S7,'3-ΑΙΘΟΥΣΕΣ-Κ28'!$Y$633:$Z$637,2,FALSE),"")</f>
        <v/>
      </c>
      <c r="T8" s="286" t="str">
        <f>IF(OR(T7="Δ1",T7="Δ2",T7="Δ3",T7="Δ4",T7="Δ5"),VLOOKUP(T7,'3-ΑΙΘΟΥΣΕΣ-Κ28'!$Y$670:$Z$674,2,FALSE),"")</f>
        <v/>
      </c>
      <c r="U8" s="286" t="str">
        <f>IF(OR(U7="Δ1",U7="Δ2",U7="Δ3",U7="Δ4",U7="Δ5"),VLOOKUP(U7,'3-ΑΙΘΟΥΣΕΣ-Κ28'!$Y$707:$Z$711,2,FALSE),"")</f>
        <v/>
      </c>
      <c r="V8" s="286" t="str">
        <f>IF(OR(V7="Δ1",V7="Δ2",V7="Δ3",V7="Δ4",V7="Δ5"),VLOOKUP(V7,'3-ΑΙΘΟΥΣΕΣ-Κ28'!$Y$744:$Z$748,2,FALSE),"")</f>
        <v/>
      </c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</row>
    <row r="9" spans="1:68" s="225" customFormat="1">
      <c r="A9" s="138"/>
      <c r="B9" s="233" t="s">
        <v>55</v>
      </c>
      <c r="C9" s="232" t="s">
        <v>0</v>
      </c>
      <c r="D9" s="232" t="s">
        <v>0</v>
      </c>
      <c r="E9" s="232" t="s">
        <v>0</v>
      </c>
      <c r="F9" s="232" t="s">
        <v>69</v>
      </c>
      <c r="G9" s="232" t="s">
        <v>0</v>
      </c>
      <c r="H9" s="232" t="s">
        <v>70</v>
      </c>
      <c r="I9" s="232" t="s">
        <v>68</v>
      </c>
      <c r="J9" s="232" t="s">
        <v>71</v>
      </c>
      <c r="K9" s="232" t="s">
        <v>0</v>
      </c>
      <c r="L9" s="232" t="s">
        <v>67</v>
      </c>
      <c r="M9" s="232" t="s">
        <v>225</v>
      </c>
      <c r="N9" s="232" t="s">
        <v>0</v>
      </c>
      <c r="O9" s="232" t="s">
        <v>0</v>
      </c>
      <c r="P9" s="232" t="s">
        <v>0</v>
      </c>
      <c r="Q9" s="232" t="s">
        <v>0</v>
      </c>
      <c r="R9" s="232" t="s">
        <v>0</v>
      </c>
      <c r="S9" s="232" t="s">
        <v>0</v>
      </c>
      <c r="T9" s="232" t="s">
        <v>0</v>
      </c>
      <c r="U9" s="232" t="s">
        <v>0</v>
      </c>
      <c r="V9" s="289" t="s">
        <v>0</v>
      </c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</row>
    <row r="10" spans="1:68" ht="45">
      <c r="A10" s="138"/>
      <c r="B10" s="226" t="s">
        <v>213</v>
      </c>
      <c r="C10" s="227" t="str">
        <f>VLOOKUP(C9,'1-ΜΑΘΗΜΑΤΑ'!$B$5:$H$79,2,FALSE)</f>
        <v xml:space="preserve"> </v>
      </c>
      <c r="D10" s="227" t="str">
        <f>VLOOKUP(D9,'1-ΜΑΘΗΜΑΤΑ'!$B$5:$H$79,2,FALSE)</f>
        <v xml:space="preserve"> </v>
      </c>
      <c r="E10" s="227" t="str">
        <f>VLOOKUP(E9,'1-ΜΑΘΗΜΑΤΑ'!$B$5:$H$79,2,FALSE)</f>
        <v xml:space="preserve"> </v>
      </c>
      <c r="F10" s="227" t="str">
        <f>VLOOKUP(F9,'1-ΜΑΘΗΜΑΤΑ'!$B$5:$H$79,2,FALSE)</f>
        <v>2-ΑΡΧΙΤΕΚΤΟΝΙΚΗ ΥΠΟΛΟΓΙΣΤΩΝ</v>
      </c>
      <c r="G10" s="227" t="str">
        <f>VLOOKUP(G9,'1-ΜΑΘΗΜΑΤΑ'!$B$5:$H$79,2,FALSE)</f>
        <v xml:space="preserve"> </v>
      </c>
      <c r="H10" s="227" t="str">
        <f>VLOOKUP(H9,'1-ΜΑΘΗΜΑΤΑ'!$B$5:$H$79,2,FALSE)</f>
        <v>2-ΔΟΜΕΣ ΔΕΔΟΜΕΝΩΝ</v>
      </c>
      <c r="I10" s="227" t="str">
        <f>VLOOKUP(I9,'1-ΜΑΘΗΜΑΤΑ'!$B$5:$H$79,2,FALSE)</f>
        <v>2-ΕΙΣΑΓΩΓΗ ΣΤΙΣ ΤΗΛΕΠΙΚΟΙΝΩΝΙΕΣ</v>
      </c>
      <c r="J10" s="227" t="str">
        <f>VLOOKUP(J9,'1-ΜΑΘΗΜΑΤΑ'!$B$5:$H$79,2,FALSE)</f>
        <v>2-ΟΙΚΟΝΟΜΊΑ, ΚΑΙΝΟΤΟΜΙΑ ΚΑΙ ΔΙΑΔΙΚΤΥΟ</v>
      </c>
      <c r="K10" s="227" t="str">
        <f>VLOOKUP(K9,'1-ΜΑΘΗΜΑΤΑ'!$B$5:$H$79,2,FALSE)</f>
        <v xml:space="preserve"> </v>
      </c>
      <c r="L10" s="227" t="str">
        <f>VLOOKUP(L9,'1-ΜΑΘΗΜΑΤΑ'!$B$5:$H$79,2,FALSE)</f>
        <v>2-ΜΙΚΡΟΗΛΕΚΤΡΟΝΙΚΗ</v>
      </c>
      <c r="M10" s="227" t="str">
        <f>VLOOKUP(M9,'1-ΜΑΘΗΜΑΤΑ'!$B$5:$H$79,2,FALSE)</f>
        <v>2-ΔΙΑΚΡΙΤΑ ΜΑΘΗΜΑΤΙΚΑ</v>
      </c>
      <c r="N10" s="227" t="str">
        <f>VLOOKUP(N9,'1-ΜΑΘΗΜΑΤΑ'!$B$5:$H$79,2,FALSE)</f>
        <v xml:space="preserve"> </v>
      </c>
      <c r="O10" s="227" t="str">
        <f>VLOOKUP(O9,'1-ΜΑΘΗΜΑΤΑ'!$B$5:$H$79,2,FALSE)</f>
        <v xml:space="preserve"> </v>
      </c>
      <c r="P10" s="227" t="str">
        <f>VLOOKUP(P9,'1-ΜΑΘΗΜΑΤΑ'!$B$5:$H$79,2,FALSE)</f>
        <v xml:space="preserve"> </v>
      </c>
      <c r="Q10" s="227" t="str">
        <f>VLOOKUP(Q9,'1-ΜΑΘΗΜΑΤΑ'!$B$5:$H$79,2,FALSE)</f>
        <v xml:space="preserve"> </v>
      </c>
      <c r="R10" s="227" t="str">
        <f>VLOOKUP(R9,'1-ΜΑΘΗΜΑΤΑ'!$B$5:$H$79,2,FALSE)</f>
        <v xml:space="preserve"> </v>
      </c>
      <c r="S10" s="227" t="str">
        <f>VLOOKUP(S9,'1-ΜΑΘΗΜΑΤΑ'!$B$5:$H$79,2,FALSE)</f>
        <v xml:space="preserve"> </v>
      </c>
      <c r="T10" s="227" t="str">
        <f>VLOOKUP(T9,'1-ΜΑΘΗΜΑΤΑ'!$B$5:$H$79,2,FALSE)</f>
        <v xml:space="preserve"> </v>
      </c>
      <c r="U10" s="227" t="str">
        <f>VLOOKUP(U9,'1-ΜΑΘΗΜΑΤΑ'!$B$5:$H$79,2,FALSE)</f>
        <v xml:space="preserve"> </v>
      </c>
      <c r="V10" s="290" t="str">
        <f>VLOOKUP(V9,'1-ΜΑΘΗΜΑΤΑ'!$B$5:$H$79,2,FALSE)</f>
        <v xml:space="preserve"> </v>
      </c>
    </row>
    <row r="11" spans="1:68">
      <c r="A11" s="138"/>
      <c r="B11" s="217" t="s">
        <v>2</v>
      </c>
      <c r="C11" s="218" t="str">
        <f>VLOOKUP(C9,'1-ΜΑΘΗΜΑΤΑ'!$B$5:$H$79,3,FALSE)</f>
        <v xml:space="preserve"> </v>
      </c>
      <c r="D11" s="218" t="str">
        <f>VLOOKUP(D9,'1-ΜΑΘΗΜΑΤΑ'!$B$5:$H$79,3,FALSE)</f>
        <v xml:space="preserve"> </v>
      </c>
      <c r="E11" s="218" t="str">
        <f>VLOOKUP(E9,'1-ΜΑΘΗΜΑΤΑ'!$B$5:$H$79,3,FALSE)</f>
        <v xml:space="preserve"> </v>
      </c>
      <c r="F11" s="297" t="str">
        <f>VLOOKUP(F9,'1-ΜΑΘΗΜΑΤΑ'!$B$5:$H$79,3,FALSE)</f>
        <v>ΚΟΡΝΑΡΟΣ</v>
      </c>
      <c r="G11" s="220" t="str">
        <f>VLOOKUP(G9,'1-ΜΑΘΗΜΑΤΑ'!$B$5:$H$79,3,FALSE)</f>
        <v xml:space="preserve"> </v>
      </c>
      <c r="H11" s="219" t="str">
        <f>VLOOKUP(H9,'1-ΜΑΘΗΜΑΤΑ'!$B$5:$H$79,3,FALSE)</f>
        <v>ΞΕΖΩΝΑΚΗΣ</v>
      </c>
      <c r="I11" s="219" t="str">
        <f>VLOOKUP(I9,'1-ΜΑΘΗΜΑΤΑ'!$B$5:$H$79,3,FALSE)</f>
        <v>ΣΤΡΑΤΑΚΗΣ</v>
      </c>
      <c r="J11" s="219" t="str">
        <f>VLOOKUP(J9,'1-ΜΑΘΗΜΑΤΑ'!$B$5:$H$79,3,FALSE)</f>
        <v>ΓΕΡΑΚΗΣ</v>
      </c>
      <c r="K11" s="219" t="str">
        <f>VLOOKUP(K9,'1-ΜΑΘΗΜΑΤΑ'!$B$5:$H$79,3,FALSE)</f>
        <v xml:space="preserve"> </v>
      </c>
      <c r="L11" s="219" t="str">
        <f>VLOOKUP(L9,'1-ΜΑΘΗΜΑΤΑ'!$B$5:$H$79,3,FALSE)</f>
        <v>ΠΑΝΑΓΙΩΤΑΚΗΣ</v>
      </c>
      <c r="M11" s="218" t="str">
        <f>VLOOKUP(M9,'1-ΜΑΘΗΜΑΤΑ'!$B$5:$H$79,3,FALSE)</f>
        <v>ΣΜΥΡΝΑΚΗΣ</v>
      </c>
      <c r="N11" s="218" t="str">
        <f>VLOOKUP(N9,'1-ΜΑΘΗΜΑΤΑ'!$B$5:$H$79,3,FALSE)</f>
        <v xml:space="preserve"> </v>
      </c>
      <c r="O11" s="218" t="str">
        <f>VLOOKUP(O9,'1-ΜΑΘΗΜΑΤΑ'!$B$5:$H$79,3,FALSE)</f>
        <v xml:space="preserve"> </v>
      </c>
      <c r="P11" s="220" t="str">
        <f>VLOOKUP(P9,'1-ΜΑΘΗΜΑΤΑ'!$B$5:$H$79,3,FALSE)</f>
        <v xml:space="preserve"> </v>
      </c>
      <c r="Q11" s="220" t="str">
        <f>VLOOKUP(Q9,'1-ΜΑΘΗΜΑΤΑ'!$B$5:$H$79,3,FALSE)</f>
        <v xml:space="preserve"> </v>
      </c>
      <c r="R11" s="219" t="str">
        <f>VLOOKUP(R9,'1-ΜΑΘΗΜΑΤΑ'!$B$5:$H$79,3,FALSE)</f>
        <v xml:space="preserve"> </v>
      </c>
      <c r="S11" s="219" t="str">
        <f>VLOOKUP(S9,'1-ΜΑΘΗΜΑΤΑ'!$B$5:$H$79,3,FALSE)</f>
        <v xml:space="preserve"> </v>
      </c>
      <c r="T11" s="219" t="str">
        <f>VLOOKUP(T9,'1-ΜΑΘΗΜΑΤΑ'!$B$5:$H$79,3,FALSE)</f>
        <v xml:space="preserve"> </v>
      </c>
      <c r="U11" s="219" t="str">
        <f>VLOOKUP(U9,'1-ΜΑΘΗΜΑΤΑ'!$B$5:$H$79,3,FALSE)</f>
        <v xml:space="preserve"> </v>
      </c>
      <c r="V11" s="291" t="str">
        <f>VLOOKUP(V9,'1-ΜΑΘΗΜΑΤΑ'!$B$5:$H$79,3,FALSE)</f>
        <v xml:space="preserve"> </v>
      </c>
    </row>
    <row r="12" spans="1:68" s="222" customFormat="1">
      <c r="A12" s="138"/>
      <c r="B12" s="221" t="s">
        <v>140</v>
      </c>
      <c r="C12" s="218" t="str">
        <f>VLOOKUP(C9,'1-ΜΑΘΗΜΑΤΑ'!$B$5:$H$79,5,FALSE)</f>
        <v xml:space="preserve"> </v>
      </c>
      <c r="D12" s="218" t="str">
        <f>VLOOKUP(D9,'1-ΜΑΘΗΜΑΤΑ'!$B$5:$H$79,5,FALSE)</f>
        <v xml:space="preserve"> </v>
      </c>
      <c r="E12" s="218" t="str">
        <f>VLOOKUP(E9,'1-ΜΑΘΗΜΑΤΑ'!$B$5:$H$79,5,FALSE)</f>
        <v xml:space="preserve"> </v>
      </c>
      <c r="F12" s="218" t="str">
        <f>VLOOKUP(F9,'1-ΜΑΘΗΜΑΤΑ'!$B$5:$H$79,5,FALSE)</f>
        <v xml:space="preserve">555 / 388 / </v>
      </c>
      <c r="G12" s="220" t="str">
        <f>VLOOKUP(G9,'1-ΜΑΘΗΜΑΤΑ'!$B$5:$H$79,5,FALSE)</f>
        <v xml:space="preserve"> </v>
      </c>
      <c r="H12" s="219" t="str">
        <f>VLOOKUP(H9,'1-ΜΑΘΗΜΑΤΑ'!$B$5:$H$79,5,FALSE)</f>
        <v xml:space="preserve">699 / 489 / </v>
      </c>
      <c r="I12" s="219" t="str">
        <f>VLOOKUP(I9,'1-ΜΑΘΗΜΑΤΑ'!$B$5:$H$79,5,FALSE)</f>
        <v xml:space="preserve">631 / 441 / </v>
      </c>
      <c r="J12" s="219" t="str">
        <f>VLOOKUP(J9,'1-ΜΑΘΗΜΑΤΑ'!$B$5:$H$79,5,FALSE)</f>
        <v xml:space="preserve">417 / 291 / </v>
      </c>
      <c r="K12" s="219" t="str">
        <f>VLOOKUP(K9,'1-ΜΑΘΗΜΑΤΑ'!$B$5:$H$79,5,FALSE)</f>
        <v xml:space="preserve"> </v>
      </c>
      <c r="L12" s="219" t="str">
        <f>VLOOKUP(L9,'1-ΜΑΘΗΜΑΤΑ'!$B$5:$H$79,5,FALSE)</f>
        <v xml:space="preserve">589 / 412 / </v>
      </c>
      <c r="M12" s="218" t="str">
        <f>VLOOKUP(M9,'1-ΜΑΘΗΜΑΤΑ'!$B$5:$H$79,5,FALSE)</f>
        <v xml:space="preserve">540 / 378 / </v>
      </c>
      <c r="N12" s="218" t="str">
        <f>VLOOKUP(N9,'1-ΜΑΘΗΜΑΤΑ'!$B$5:$H$79,5,FALSE)</f>
        <v xml:space="preserve"> </v>
      </c>
      <c r="O12" s="218" t="str">
        <f>VLOOKUP(O9,'1-ΜΑΘΗΜΑΤΑ'!$B$5:$H$79,5,FALSE)</f>
        <v xml:space="preserve"> </v>
      </c>
      <c r="P12" s="220" t="str">
        <f>VLOOKUP(P9,'1-ΜΑΘΗΜΑΤΑ'!$B$5:$H$79,5,FALSE)</f>
        <v xml:space="preserve"> </v>
      </c>
      <c r="Q12" s="220" t="str">
        <f>VLOOKUP(Q9,'1-ΜΑΘΗΜΑΤΑ'!$B$5:$H$79,5,FALSE)</f>
        <v xml:space="preserve"> </v>
      </c>
      <c r="R12" s="219" t="str">
        <f>VLOOKUP(R9,'1-ΜΑΘΗΜΑΤΑ'!$B$5:$H$79,5,FALSE)</f>
        <v xml:space="preserve"> </v>
      </c>
      <c r="S12" s="219" t="str">
        <f>VLOOKUP(S9,'1-ΜΑΘΗΜΑΤΑ'!$B$5:$H$79,5,FALSE)</f>
        <v xml:space="preserve"> </v>
      </c>
      <c r="T12" s="219" t="str">
        <f>VLOOKUP(T9,'1-ΜΑΘΗΜΑΤΑ'!$B$5:$H$79,5,FALSE)</f>
        <v xml:space="preserve"> </v>
      </c>
      <c r="U12" s="219" t="str">
        <f>VLOOKUP(U9,'1-ΜΑΘΗΜΑΤΑ'!$B$5:$H$79,5,FALSE)</f>
        <v xml:space="preserve"> </v>
      </c>
      <c r="V12" s="291" t="str">
        <f>VLOOKUP(V9,'1-ΜΑΘΗΜΑΤΑ'!$B$5:$H$79,5,FALSE)</f>
        <v xml:space="preserve"> </v>
      </c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</row>
    <row r="13" spans="1:68" s="222" customFormat="1">
      <c r="A13" s="138">
        <f>COUNTA(C13:V13)</f>
        <v>6</v>
      </c>
      <c r="B13" s="221" t="s">
        <v>142</v>
      </c>
      <c r="C13" s="228"/>
      <c r="D13" s="228"/>
      <c r="E13" s="228"/>
      <c r="F13" s="228" t="s">
        <v>40</v>
      </c>
      <c r="G13" s="228"/>
      <c r="H13" s="219" t="s">
        <v>40</v>
      </c>
      <c r="I13" s="219" t="s">
        <v>40</v>
      </c>
      <c r="J13" s="219" t="s">
        <v>40</v>
      </c>
      <c r="K13" s="219"/>
      <c r="L13" s="219" t="s">
        <v>40</v>
      </c>
      <c r="M13" s="218" t="s">
        <v>35</v>
      </c>
      <c r="N13" s="218"/>
      <c r="O13" s="218"/>
      <c r="P13" s="218"/>
      <c r="Q13" s="218"/>
      <c r="R13" s="219"/>
      <c r="S13" s="219"/>
      <c r="T13" s="219"/>
      <c r="U13" s="219"/>
      <c r="V13" s="29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</row>
    <row r="14" spans="1:68" s="222" customFormat="1" ht="31.5" customHeight="1" thickBot="1">
      <c r="A14" s="138"/>
      <c r="B14" s="223" t="s">
        <v>143</v>
      </c>
      <c r="C14" s="193" t="str">
        <f>IF(OR(C13="Δ1",C13="Δ2",C13="Δ3",C13="Δ4",C13="Δ5"),VLOOKUP(C13,'3-ΑΙΘΟΥΣΕΣ-Κ28'!$Y$41:$Z$45,2,FALSE),"")</f>
        <v/>
      </c>
      <c r="D14" s="193" t="str">
        <f>IF(OR(D13="Δ1",D13="Δ2",D13="Δ3",D13="Δ4",D13="Δ5"),VLOOKUP(D13,'3-ΑΙΘΟΥΣΕΣ-Κ28'!$Y$78:$Z$82,2,FALSE),"")</f>
        <v/>
      </c>
      <c r="E14" s="193" t="str">
        <f>IF(OR(E13="Δ1",E13="Δ2",E13="Δ3",E13="Δ4",E13="Δ5"),VLOOKUP(E13,'3-ΑΙΘΟΥΣΕΣ-Κ28'!$Y$115:$Z$119,2,FALSE),"")</f>
        <v/>
      </c>
      <c r="F14" s="193" t="str">
        <f>IF(OR(F13="Δ1",F13="Δ2",F13="Δ3",F13="Δ4",F13="Δ5"),VLOOKUP(F13,'3-ΑΙΘΟΥΣΕΣ-Κ28'!$Y$152:$Z$156,2,FALSE),"")</f>
        <v>Γ4,Γ5,Γ6,Γ7,B2,ΚΑΜ,Κ28,ΣΕΥΠ,</v>
      </c>
      <c r="G14" s="193" t="str">
        <f>IF(OR(G13="Δ1",G13="Δ2",G13="Δ3",G13="Δ4",G13="Δ5"),VLOOKUP(G13,'3-ΑΙΘΟΥΣΕΣ-Κ28'!$Y$189:$Z$193,2,FALSE),"")</f>
        <v/>
      </c>
      <c r="H14" s="224" t="str">
        <f>IF(OR(H13="Δ1",H13="Δ2",H13="Δ3",H13="Δ4",H13="Δ5"),VLOOKUP(H13,'3-ΑΙΘΟΥΣΕΣ-Κ28'!$Y$226:$Z$230,2,FALSE),"")</f>
        <v>Γ4,Γ5,Γ6,Γ7,B2,B3,B4,ΚΑΜ,Κ28,ΣΕΥΠ,</v>
      </c>
      <c r="I14" s="224" t="str">
        <f>IF(OR(I13="Δ1",I13="Δ2",I13="Δ3",I13="Δ4",I13="Δ5"),VLOOKUP(I13,'3-ΑΙΘΟΥΣΕΣ-Κ28'!$Y$263:$Z$267,2,FALSE),"")</f>
        <v>Γ4,Γ5,Γ6,Γ7,B2,B3,ΚΑΜ,Κ28,ΣΕΥΠ,</v>
      </c>
      <c r="J14" s="224" t="str">
        <f>IF(OR(J13="Δ1",J13="Δ2",J13="Δ3",J13="Δ4",J13="Δ5"),VLOOKUP(J13,'3-ΑΙΘΟΥΣΕΣ-Κ28'!$Y$300:$Z$304,2,FALSE),"")</f>
        <v>B3,B4,ΚΑΜ,Κ28,ΣΕΥΠ,</v>
      </c>
      <c r="K14" s="224" t="str">
        <f>IF(OR(K13="Δ1",K13="Δ2",K13="Δ3",K13="Δ4",K13="Δ5"),VLOOKUP(K13,'3-ΑΙΘΟΥΣΕΣ-Κ28'!$Y$337:$Z$341,2,FALSE),"")</f>
        <v/>
      </c>
      <c r="L14" s="224" t="str">
        <f>IF(OR(L13="Δ1",L13="Δ2",L13="Δ3",L13="Δ4",L13="Δ5"),VLOOKUP(L13,'3-ΑΙΘΟΥΣΕΣ-Κ28'!$Y$374:$Z$378,2,FALSE),"")</f>
        <v>Γ4,Γ5,Γ6,Γ7,ΚΑΜ,Κ28,ΣΕΥΠ,</v>
      </c>
      <c r="M14" s="193" t="str">
        <f>IF(OR(M13="Δ1",M13="Δ2",M13="Δ3",M13="Δ4",M13="Δ5"),VLOOKUP(M13,'3-ΑΙΘΟΥΣΕΣ-Κ28'!$Y$411:$Z$415,2,FALSE),"")</f>
        <v>Γ4,Γ5,Γ6,Γ7,B2,B3,Κ28,</v>
      </c>
      <c r="N14" s="193" t="str">
        <f>IF(OR(N13="Δ1",N13="Δ2",N13="Δ3",N13="Δ4",N13="Δ5"),VLOOKUP(N13,'3-ΑΙΘΟΥΣΕΣ-Κ28'!$Y$448:$Z$452,2,FALSE),"")</f>
        <v/>
      </c>
      <c r="O14" s="193" t="str">
        <f>IF(OR(O13="Δ1",O13="Δ2",O13="Δ3",O13="Δ4",O13="Δ5"),VLOOKUP(O13,'3-ΑΙΘΟΥΣΕΣ-Κ28'!$Y$485:$Z$489,2,FALSE),"")</f>
        <v/>
      </c>
      <c r="P14" s="193" t="str">
        <f>IF(OR(P13="Δ1",P13="Δ2",P13="Δ3",P13="Δ4",P13="Δ5"),VLOOKUP(P13,'3-ΑΙΘΟΥΣΕΣ-Κ28'!$Y$522:$Z$526,2,FALSE),"")</f>
        <v/>
      </c>
      <c r="Q14" s="193" t="str">
        <f>IF(OR(Q13="Δ1",Q13="Δ2",Q13="Δ3",Q13="Δ4",Q13="Δ5"),VLOOKUP(Q13,'3-ΑΙΘΟΥΣΕΣ-Κ28'!$Y$559:$Z$563,2,FALSE),"")</f>
        <v/>
      </c>
      <c r="R14" s="224" t="str">
        <f>IF(OR(R13="Δ1",R13="Δ2",R13="Δ3",R13="Δ4",R13="Δ5"),VLOOKUP(R13,'3-ΑΙΘΟΥΣΕΣ-Κ28'!$Y$596:$Z$600,2,FALSE),"")</f>
        <v/>
      </c>
      <c r="S14" s="224" t="str">
        <f>IF(OR(S13="Δ1",S13="Δ2",S13="Δ3",S13="Δ4",S13="Δ5"),VLOOKUP(S13,'3-ΑΙΘΟΥΣΕΣ-Κ28'!$Y$633:$Z$637,2,FALSE),"")</f>
        <v/>
      </c>
      <c r="T14" s="224" t="str">
        <f>IF(OR(T13="Δ1",T13="Δ2",T13="Δ3",T13="Δ4",T13="Δ5"),VLOOKUP(T13,'3-ΑΙΘΟΥΣΕΣ-Κ28'!$Y$670:$Z$674,2,FALSE),"")</f>
        <v/>
      </c>
      <c r="U14" s="224" t="str">
        <f>IF(OR(U13="Δ1",U13="Δ2",U13="Δ3",U13="Δ4",U13="Δ5"),VLOOKUP(U13,'3-ΑΙΘΟΥΣΕΣ-Κ28'!$Y$707:$Z$711,2,FALSE),"")</f>
        <v/>
      </c>
      <c r="V14" s="292" t="str">
        <f>IF(OR(V13="Δ1",V13="Δ2",V13="Δ3",V13="Δ4",V13="Δ5"),VLOOKUP(V13,'3-ΑΙΘΟΥΣΕΣ-Κ28'!$Y$744:$Z$748,2,FALSE),"")</f>
        <v/>
      </c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</row>
    <row r="15" spans="1:68" s="225" customFormat="1">
      <c r="A15" s="138"/>
      <c r="B15" s="214" t="s">
        <v>55</v>
      </c>
      <c r="C15" s="229" t="s">
        <v>0</v>
      </c>
      <c r="D15" s="230" t="s">
        <v>0</v>
      </c>
      <c r="E15" s="230" t="s">
        <v>0</v>
      </c>
      <c r="F15" s="230" t="s">
        <v>74</v>
      </c>
      <c r="G15" s="230" t="s">
        <v>0</v>
      </c>
      <c r="H15" s="231" t="s">
        <v>0</v>
      </c>
      <c r="I15" s="230" t="s">
        <v>221</v>
      </c>
      <c r="J15" s="231" t="s">
        <v>0</v>
      </c>
      <c r="K15" s="231" t="s">
        <v>78</v>
      </c>
      <c r="L15" s="230" t="s">
        <v>0</v>
      </c>
      <c r="M15" s="231" t="s">
        <v>0</v>
      </c>
      <c r="N15" s="231" t="s">
        <v>75</v>
      </c>
      <c r="O15" s="231" t="s">
        <v>77</v>
      </c>
      <c r="P15" s="231" t="s">
        <v>0</v>
      </c>
      <c r="Q15" s="231" t="s">
        <v>76</v>
      </c>
      <c r="R15" s="231" t="s">
        <v>0</v>
      </c>
      <c r="S15" s="231" t="s">
        <v>0</v>
      </c>
      <c r="T15" s="231" t="s">
        <v>0</v>
      </c>
      <c r="U15" s="231" t="s">
        <v>0</v>
      </c>
      <c r="V15" s="231" t="s">
        <v>0</v>
      </c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</row>
    <row r="16" spans="1:68" ht="34.5">
      <c r="A16" s="138"/>
      <c r="B16" s="143" t="s">
        <v>214</v>
      </c>
      <c r="C16" s="140" t="str">
        <f>VLOOKUP(C15,'1-ΜΑΘΗΜΑΤΑ'!$B$5:$H$79,2,FALSE)</f>
        <v xml:space="preserve"> </v>
      </c>
      <c r="D16" s="140" t="str">
        <f>VLOOKUP(D15,'1-ΜΑΘΗΜΑΤΑ'!$B$5:$H$79,2,FALSE)</f>
        <v xml:space="preserve"> </v>
      </c>
      <c r="E16" s="140" t="str">
        <f>VLOOKUP(E15,'1-ΜΑΘΗΜΑΤΑ'!$B$5:$H$79,2,FALSE)</f>
        <v xml:space="preserve"> </v>
      </c>
      <c r="F16" s="140" t="str">
        <f>VLOOKUP(F15,'1-ΜΑΘΗΜΑΤΑ'!$B$5:$H$79,2,FALSE)</f>
        <v>3-ΛΕΙΤΟΥΡΓΙΚΑ ΣΥΣΤΗΜΑΤΑ</v>
      </c>
      <c r="G16" s="140" t="str">
        <f>VLOOKUP(G15,'1-ΜΑΘΗΜΑΤΑ'!$B$5:$H$79,2,FALSE)</f>
        <v xml:space="preserve"> </v>
      </c>
      <c r="H16" s="140" t="str">
        <f>VLOOKUP(H15,'1-ΜΑΘΗΜΑΤΑ'!$B$5:$H$79,2,FALSE)</f>
        <v xml:space="preserve"> </v>
      </c>
      <c r="I16" s="140" t="str">
        <f>VLOOKUP(I15,'1-ΜΑΘΗΜΑΤΑ'!$B$5:$H$79,2,FALSE)</f>
        <v>3-ΤΕΧΝΟΛΟΓΙΑ ΠΟΛΥΜΕΣΩΝ</v>
      </c>
      <c r="J16" s="140" t="str">
        <f>VLOOKUP(J15,'1-ΜΑΘΗΜΑΤΑ'!$B$5:$H$79,2,FALSE)</f>
        <v xml:space="preserve"> </v>
      </c>
      <c r="K16" s="140" t="str">
        <f>VLOOKUP(K15,'1-ΜΑΘΗΜΑΤΑ'!$B$5:$H$79,2,FALSE)</f>
        <v>3-ΟΡΟΛΟΓΙΑ ΚΑΙ ΤΕΧΝΙΚΗ ΣΥΓΓΡΑΦΗ</v>
      </c>
      <c r="L16" s="140" t="str">
        <f>VLOOKUP(L15,'1-ΜΑΘΗΜΑΤΑ'!$B$5:$H$79,2,FALSE)</f>
        <v xml:space="preserve"> </v>
      </c>
      <c r="M16" s="140" t="str">
        <f>VLOOKUP(M15,'1-ΜΑΘΗΜΑΤΑ'!$B$5:$H$79,2,FALSE)</f>
        <v xml:space="preserve"> </v>
      </c>
      <c r="N16" s="140" t="str">
        <f>VLOOKUP(N15,'1-ΜΑΘΗΜΑΤΑ'!$B$5:$H$79,2,FALSE)</f>
        <v>3-ΒΑΣΕΙΣ ΔΕΔΟΜΕΝΩΝ</v>
      </c>
      <c r="O16" s="140" t="str">
        <f>VLOOKUP(O15,'1-ΜΑΘΗΜΑΤΑ'!$B$5:$H$79,2,FALSE)</f>
        <v>3-ΕΦΑΡΜΟΣΜΕΝΑ ΜΑΘΗΜΑΤΙΚΑ</v>
      </c>
      <c r="P16" s="140" t="str">
        <f>VLOOKUP(P15,'1-ΜΑΘΗΜΑΤΑ'!$B$5:$H$79,2,FALSE)</f>
        <v xml:space="preserve"> </v>
      </c>
      <c r="Q16" s="140" t="str">
        <f>VLOOKUP(Q15,'1-ΜΑΘΗΜΑΤΑ'!$B$5:$H$79,2,FALSE)</f>
        <v>3-ΑΛΓΟΡΙΘΜΟΙ</v>
      </c>
      <c r="R16" s="140" t="str">
        <f>VLOOKUP(R15,'1-ΜΑΘΗΜΑΤΑ'!$B$5:$H$79,2,FALSE)</f>
        <v xml:space="preserve"> </v>
      </c>
      <c r="S16" s="140" t="str">
        <f>VLOOKUP(S15,'1-ΜΑΘΗΜΑΤΑ'!$B$5:$H$79,2,FALSE)</f>
        <v xml:space="preserve"> </v>
      </c>
      <c r="T16" s="140" t="str">
        <f>VLOOKUP(T15,'1-ΜΑΘΗΜΑΤΑ'!$B$5:$H$79,2,FALSE)</f>
        <v xml:space="preserve"> </v>
      </c>
      <c r="U16" s="140" t="str">
        <f>VLOOKUP(U15,'1-ΜΑΘΗΜΑΤΑ'!$B$5:$H$79,2,FALSE)</f>
        <v xml:space="preserve"> </v>
      </c>
      <c r="V16" s="140" t="str">
        <f>VLOOKUP(V15,'1-ΜΑΘΗΜΑΤΑ'!$B$5:$H$79,2,FALSE)</f>
        <v xml:space="preserve"> </v>
      </c>
    </row>
    <row r="17" spans="1:68" s="222" customFormat="1">
      <c r="A17" s="138"/>
      <c r="B17" s="284" t="s">
        <v>2</v>
      </c>
      <c r="C17" s="218" t="str">
        <f>VLOOKUP(C15,'1-ΜΑΘΗΜΑΤΑ'!$B$5:$H$79,3,FALSE)</f>
        <v xml:space="preserve"> </v>
      </c>
      <c r="D17" s="218" t="str">
        <f>VLOOKUP(D15,'1-ΜΑΘΗΜΑΤΑ'!$B$5:$H$79,3,FALSE)</f>
        <v xml:space="preserve"> </v>
      </c>
      <c r="E17" s="218" t="str">
        <f>VLOOKUP(E15,'1-ΜΑΘΗΜΑΤΑ'!$B$5:$H$79,3,FALSE)</f>
        <v xml:space="preserve"> </v>
      </c>
      <c r="F17" s="297" t="str">
        <f>VLOOKUP(F15,'1-ΜΑΘΗΜΑΤΑ'!$B$5:$H$79,3,FALSE)</f>
        <v>ΓΡΑΜΜΑΤΙΚΑΚΗΣ</v>
      </c>
      <c r="G17" s="218" t="str">
        <f>VLOOKUP(G15,'1-ΜΑΘΗΜΑΤΑ'!$B$5:$H$79,3,FALSE)</f>
        <v xml:space="preserve"> </v>
      </c>
      <c r="H17" s="219" t="str">
        <f>VLOOKUP(H15,'1-ΜΑΘΗΜΑΤΑ'!$B$5:$H$79,3,FALSE)</f>
        <v xml:space="preserve"> </v>
      </c>
      <c r="I17" s="297" t="str">
        <f>VLOOKUP(I15,'1-ΜΑΘΗΜΑΤΑ'!$B$5:$H$79,3,FALSE)</f>
        <v>ΠΑΧΟΥΛΑΚΗΣ</v>
      </c>
      <c r="J17" s="219" t="str">
        <f>VLOOKUP(J15,'1-ΜΑΘΗΜΑΤΑ'!$B$5:$H$79,3,FALSE)</f>
        <v xml:space="preserve"> </v>
      </c>
      <c r="K17" s="219" t="str">
        <f>VLOOKUP(K15,'1-ΜΑΘΗΜΑΤΑ'!$B$5:$H$79,3,FALSE)</f>
        <v xml:space="preserve">ΤΣΑΓΚΑΡΑΚΗΣ </v>
      </c>
      <c r="L17" s="219" t="str">
        <f>VLOOKUP(L15,'1-ΜΑΘΗΜΑΤΑ'!$B$5:$H$79,3,FALSE)</f>
        <v xml:space="preserve"> </v>
      </c>
      <c r="M17" s="218" t="str">
        <f>VLOOKUP(M15,'1-ΜΑΘΗΜΑΤΑ'!$B$5:$H$79,3,FALSE)</f>
        <v xml:space="preserve"> </v>
      </c>
      <c r="N17" s="218" t="str">
        <f>VLOOKUP(N15,'1-ΜΑΘΗΜΑΤΑ'!$B$5:$H$79,3,FALSE)</f>
        <v>ΑΚΟΥΜΙΑΝΑΚΗΣ</v>
      </c>
      <c r="O17" s="218" t="str">
        <f>VLOOKUP(O15,'1-ΜΑΘΗΜΑΤΑ'!$B$5:$H$79,3,FALSE)</f>
        <v>ΚΑΡΑΓΙΑΝΝΑΚΗΣ</v>
      </c>
      <c r="P17" s="218" t="str">
        <f>VLOOKUP(P15,'1-ΜΑΘΗΜΑΤΑ'!$B$5:$H$79,3,FALSE)</f>
        <v xml:space="preserve"> </v>
      </c>
      <c r="Q17" s="218" t="str">
        <f>VLOOKUP(Q15,'1-ΜΑΘΗΜΑΤΑ'!$B$5:$H$79,3,FALSE)</f>
        <v>ΦΡΑΓΚΟΠΟΥΛΟΥ</v>
      </c>
      <c r="R17" s="219" t="str">
        <f>VLOOKUP(R15,'1-ΜΑΘΗΜΑΤΑ'!$B$5:$H$79,3,FALSE)</f>
        <v xml:space="preserve"> </v>
      </c>
      <c r="S17" s="219" t="str">
        <f>VLOOKUP(S15,'1-ΜΑΘΗΜΑΤΑ'!$B$5:$H$79,3,FALSE)</f>
        <v xml:space="preserve"> </v>
      </c>
      <c r="T17" s="219" t="str">
        <f>VLOOKUP(T15,'1-ΜΑΘΗΜΑΤΑ'!$B$5:$H$79,3,FALSE)</f>
        <v xml:space="preserve"> </v>
      </c>
      <c r="U17" s="219" t="str">
        <f>VLOOKUP(U15,'1-ΜΑΘΗΜΑΤΑ'!$B$5:$H$79,3,FALSE)</f>
        <v xml:space="preserve"> </v>
      </c>
      <c r="V17" s="219" t="str">
        <f>VLOOKUP(V15,'1-ΜΑΘΗΜΑΤΑ'!$B$5:$H$79,3,FALSE)</f>
        <v xml:space="preserve"> </v>
      </c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</row>
    <row r="18" spans="1:68" s="222" customFormat="1">
      <c r="A18" s="138"/>
      <c r="B18" s="287" t="s">
        <v>140</v>
      </c>
      <c r="C18" s="220" t="str">
        <f>VLOOKUP(C15,'1-ΜΑΘΗΜΑΤΑ'!$B$5:$H$79,5,FALSE)</f>
        <v xml:space="preserve"> </v>
      </c>
      <c r="D18" s="220" t="str">
        <f>VLOOKUP(D15,'1-ΜΑΘΗΜΑΤΑ'!$B$5:$H$79,5,FALSE)</f>
        <v xml:space="preserve"> </v>
      </c>
      <c r="E18" s="220" t="str">
        <f>VLOOKUP(E15,'1-ΜΑΘΗΜΑΤΑ'!$B$5:$H$79,5,FALSE)</f>
        <v xml:space="preserve"> </v>
      </c>
      <c r="F18" s="220" t="str">
        <f>VLOOKUP(F15,'1-ΜΑΘΗΜΑΤΑ'!$B$5:$H$79,5,FALSE)</f>
        <v xml:space="preserve">99 / 69 / </v>
      </c>
      <c r="G18" s="220" t="str">
        <f>VLOOKUP(G15,'1-ΜΑΘΗΜΑΤΑ'!$B$5:$H$79,5,FALSE)</f>
        <v xml:space="preserve"> </v>
      </c>
      <c r="H18" s="219" t="str">
        <f>VLOOKUP(H15,'1-ΜΑΘΗΜΑΤΑ'!$B$5:$H$79,5,FALSE)</f>
        <v xml:space="preserve"> </v>
      </c>
      <c r="I18" s="219" t="str">
        <f>VLOOKUP(I15,'1-ΜΑΘΗΜΑΤΑ'!$B$5:$H$79,5,FALSE)</f>
        <v xml:space="preserve">26 / 18 / </v>
      </c>
      <c r="J18" s="219" t="str">
        <f>VLOOKUP(J15,'1-ΜΑΘΗΜΑΤΑ'!$B$5:$H$79,5,FALSE)</f>
        <v xml:space="preserve"> </v>
      </c>
      <c r="K18" s="219" t="str">
        <f>VLOOKUP(K15,'1-ΜΑΘΗΜΑΤΑ'!$B$5:$H$79,5,FALSE)</f>
        <v xml:space="preserve">16 / 11 / </v>
      </c>
      <c r="L18" s="219" t="str">
        <f>VLOOKUP(L15,'1-ΜΑΘΗΜΑΤΑ'!$B$5:$H$79,5,FALSE)</f>
        <v xml:space="preserve"> </v>
      </c>
      <c r="M18" s="218" t="str">
        <f>VLOOKUP(M15,'1-ΜΑΘΗΜΑΤΑ'!$B$5:$H$79,5,FALSE)</f>
        <v xml:space="preserve"> </v>
      </c>
      <c r="N18" s="218" t="str">
        <f>VLOOKUP(N15,'1-ΜΑΘΗΜΑΤΑ'!$B$5:$H$79,5,FALSE)</f>
        <v xml:space="preserve">56 / 39 / </v>
      </c>
      <c r="O18" s="218" t="str">
        <f>VLOOKUP(O15,'1-ΜΑΘΗΜΑΤΑ'!$B$5:$H$79,5,FALSE)</f>
        <v xml:space="preserve">157 / 109 / </v>
      </c>
      <c r="P18" s="218" t="str">
        <f>VLOOKUP(P15,'1-ΜΑΘΗΜΑΤΑ'!$B$5:$H$79,5,FALSE)</f>
        <v xml:space="preserve"> </v>
      </c>
      <c r="Q18" s="218" t="str">
        <f>VLOOKUP(Q15,'1-ΜΑΘΗΜΑΤΑ'!$B$5:$H$79,5,FALSE)</f>
        <v xml:space="preserve">1 / 0 / </v>
      </c>
      <c r="R18" s="219" t="str">
        <f>VLOOKUP(R15,'1-ΜΑΘΗΜΑΤΑ'!$B$5:$H$79,5,FALSE)</f>
        <v xml:space="preserve"> </v>
      </c>
      <c r="S18" s="219" t="str">
        <f>VLOOKUP(S15,'1-ΜΑΘΗΜΑΤΑ'!$B$5:$H$79,5,FALSE)</f>
        <v xml:space="preserve"> </v>
      </c>
      <c r="T18" s="219" t="str">
        <f>VLOOKUP(T15,'1-ΜΑΘΗΜΑΤΑ'!$B$5:$H$79,5,FALSE)</f>
        <v xml:space="preserve"> </v>
      </c>
      <c r="U18" s="219" t="str">
        <f>VLOOKUP(U15,'1-ΜΑΘΗΜΑΤΑ'!$B$5:$H$79,5,FALSE)</f>
        <v xml:space="preserve"> </v>
      </c>
      <c r="V18" s="219" t="str">
        <f>VLOOKUP(V15,'1-ΜΑΘΗΜΑΤΑ'!$B$5:$H$79,5,FALSE)</f>
        <v xml:space="preserve"> </v>
      </c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</row>
    <row r="19" spans="1:68" s="222" customFormat="1">
      <c r="A19" s="138">
        <f>COUNTA(C19:V19)</f>
        <v>6</v>
      </c>
      <c r="B19" s="221" t="s">
        <v>142</v>
      </c>
      <c r="C19" s="228"/>
      <c r="D19" s="228"/>
      <c r="E19" s="228"/>
      <c r="F19" s="218" t="s">
        <v>35</v>
      </c>
      <c r="G19" s="228"/>
      <c r="H19" s="219"/>
      <c r="I19" s="297" t="s">
        <v>30</v>
      </c>
      <c r="J19" s="219"/>
      <c r="K19" s="219" t="s">
        <v>30</v>
      </c>
      <c r="L19" s="219"/>
      <c r="M19" s="218"/>
      <c r="N19" s="218" t="s">
        <v>30</v>
      </c>
      <c r="O19" s="218" t="s">
        <v>35</v>
      </c>
      <c r="P19" s="218"/>
      <c r="Q19" s="218" t="s">
        <v>35</v>
      </c>
      <c r="R19" s="219"/>
      <c r="S19" s="219"/>
      <c r="T19" s="219"/>
      <c r="U19" s="219"/>
      <c r="V19" s="219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</row>
    <row r="20" spans="1:68" s="222" customFormat="1" ht="16.5" thickBot="1">
      <c r="A20" s="138"/>
      <c r="B20" s="223" t="s">
        <v>143</v>
      </c>
      <c r="C20" s="193" t="str">
        <f>IF(OR(C19="Δ1",C19="Δ2",C19="Δ3",C19="Δ4",C19="Δ5"),VLOOKUP(C19,'3-ΑΙΘΟΥΣΕΣ-Κ28'!$Y$41:$Z$45,2,FALSE),"")</f>
        <v/>
      </c>
      <c r="D20" s="193" t="str">
        <f>IF(OR(D19="Δ1",D19="Δ2",D19="Δ3",D19="Δ4",D19="Δ5"),VLOOKUP(D19,'3-ΑΙΘΟΥΣΕΣ-Κ28'!$Y$78:$Z$82,2,FALSE),"")</f>
        <v/>
      </c>
      <c r="E20" s="193" t="str">
        <f>IF(OR(E19="Δ1",E19="Δ2",E19="Δ3",E19="Δ4",E19="Δ5"),VLOOKUP(E19,'3-ΑΙΘΟΥΣΕΣ-Κ28'!$Y$115:$Z$119,2,FALSE),"")</f>
        <v/>
      </c>
      <c r="F20" s="193" t="str">
        <f>IF(OR(F19="Δ1",F19="Δ2",F19="Δ3",F19="Δ4",F19="Δ5"),VLOOKUP(F19,'3-ΑΙΘΟΥΣΕΣ-Κ28'!$Y$152:$Z$156,2,FALSE),"")</f>
        <v>ΚΑΜ,ΣΕΥΠ,</v>
      </c>
      <c r="G20" s="193" t="str">
        <f>IF(OR(G19="Δ1",G19="Δ2",G19="Δ3",G19="Δ4",G19="Δ5"),VLOOKUP(G19,'3-ΑΙΘΟΥΣΕΣ-Κ28'!$Y$189:$Z$193,2,FALSE),"")</f>
        <v/>
      </c>
      <c r="H20" s="224" t="str">
        <f>IF(OR(H19="Δ1",H19="Δ2",H19="Δ3",H19="Δ4",H19="Δ5"),VLOOKUP(H19,'3-ΑΙΘΟΥΣΕΣ-Κ28'!$Y$226:$Z$230,2,FALSE),"")</f>
        <v/>
      </c>
      <c r="I20" s="224" t="str">
        <f>IF(OR(I19="Δ1",I19="Δ2",I19="Δ3",I19="Δ4",I19="Δ5"),VLOOKUP(I19,'3-ΑΙΘΟΥΣΕΣ-Κ28'!$Y$263:$Z$267,2,FALSE),"")</f>
        <v>Γ1,</v>
      </c>
      <c r="J20" s="224" t="str">
        <f>IF(OR(J19="Δ1",J19="Δ2",J19="Δ3",J19="Δ4",J19="Δ5"),VLOOKUP(J19,'3-ΑΙΘΟΥΣΕΣ-Κ28'!$Y$300:$Z$304,2,FALSE),"")</f>
        <v/>
      </c>
      <c r="K20" s="224" t="str">
        <f>IF(OR(K19="Δ1",K19="Δ2",K19="Δ3",K19="Δ4",K19="Δ5"),VLOOKUP(K19,'3-ΑΙΘΟΥΣΕΣ-Κ28'!$Y$337:$Z$341,2,FALSE),"")</f>
        <v>Γ1,</v>
      </c>
      <c r="L20" s="224" t="str">
        <f>IF(OR(L19="Δ1",L19="Δ2",L19="Δ3",L19="Δ4",L19="Δ5"),VLOOKUP(L19,'3-ΑΙΘΟΥΣΕΣ-Κ28'!$Y$374:$Z$378,2,FALSE),"")</f>
        <v/>
      </c>
      <c r="M20" s="193" t="str">
        <f>IF(OR(M19="Δ1",M19="Δ2",M19="Δ3",M19="Δ4",M19="Δ5"),VLOOKUP(M19,'3-ΑΙΘΟΥΣΕΣ-Κ28'!$Y$411:$Z$415,2,FALSE),"")</f>
        <v/>
      </c>
      <c r="N20" s="193" t="str">
        <f>IF(OR(N19="Δ1",N19="Δ2",N19="Δ3",N19="Δ4",N19="Δ5"),VLOOKUP(N19,'3-ΑΙΘΟΥΣΕΣ-Κ28'!$Y$448:$Z$452,2,FALSE),"")</f>
        <v>ΚΑΜ,</v>
      </c>
      <c r="O20" s="193" t="str">
        <f>IF(OR(O19="Δ1",O19="Δ2",O19="Δ3",O19="Δ4",O19="Δ5"),VLOOKUP(O19,'3-ΑΙΘΟΥΣΕΣ-Κ28'!$Y$485:$Z$489,2,FALSE),"")</f>
        <v>Γ4,Γ5,Γ6,Γ7,ΚΑΜ,</v>
      </c>
      <c r="P20" s="193" t="str">
        <f>IF(OR(P19="Δ1",P19="Δ2",P19="Δ3",P19="Δ4",P19="Δ5"),VLOOKUP(P19,'3-ΑΙΘΟΥΣΕΣ-Κ28'!$Y$522:$Z$526,2,FALSE),"")</f>
        <v/>
      </c>
      <c r="Q20" s="193" t="str">
        <f>IF(OR(Q19="Δ1",Q19="Δ2",Q19="Δ3",Q19="Δ4",Q19="Δ5"),VLOOKUP(Q19,'3-ΑΙΘΟΥΣΕΣ-Κ28'!$Y$559:$Z$563,2,FALSE),"")</f>
        <v>Γ1,</v>
      </c>
      <c r="R20" s="224" t="str">
        <f>IF(OR(R19="Δ1",R19="Δ2",R19="Δ3",R19="Δ4",R19="Δ5"),VLOOKUP(R19,'3-ΑΙΘΟΥΣΕΣ-Κ28'!$Y$596:$Z$600,2,FALSE),"")</f>
        <v/>
      </c>
      <c r="S20" s="224" t="str">
        <f>IF(OR(S19="Δ1",S19="Δ2",S19="Δ3",S19="Δ4",S19="Δ5"),VLOOKUP(S19,'3-ΑΙΘΟΥΣΕΣ-Κ28'!$Y$633:$Z$637,2,FALSE),"")</f>
        <v/>
      </c>
      <c r="T20" s="224" t="str">
        <f>IF(OR(T19="Δ1",T19="Δ2",T19="Δ3",T19="Δ4",T19="Δ5"),VLOOKUP(T19,'3-ΑΙΘΟΥΣΕΣ-Κ28'!$Y$670:$Z$674,2,FALSE),"")</f>
        <v/>
      </c>
      <c r="U20" s="224" t="str">
        <f>IF(OR(U19="Δ1",U19="Δ2",U19="Δ3",U19="Δ4",U19="Δ5"),VLOOKUP(U19,'3-ΑΙΘΟΥΣΕΣ-Κ28'!$Y$707:$Z$711,2,FALSE),"")</f>
        <v/>
      </c>
      <c r="V20" s="224" t="str">
        <f>IF(OR(V19="Δ1",V19="Δ2",V19="Δ3",V19="Δ4",V19="Δ5"),VLOOKUP(V19,'3-ΑΙΘΟΥΣΕΣ-Κ28'!$Y$744:$Z$748,2,FALSE),"")</f>
        <v/>
      </c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</row>
    <row r="21" spans="1:68" s="225" customFormat="1">
      <c r="A21" s="138"/>
      <c r="B21" s="233" t="s">
        <v>55</v>
      </c>
      <c r="C21" s="245" t="s">
        <v>0</v>
      </c>
      <c r="D21" s="234" t="s">
        <v>0</v>
      </c>
      <c r="E21" s="234" t="s">
        <v>0</v>
      </c>
      <c r="F21" s="234" t="s">
        <v>0</v>
      </c>
      <c r="G21" s="232" t="s">
        <v>81</v>
      </c>
      <c r="H21" s="234" t="s">
        <v>0</v>
      </c>
      <c r="I21" s="232" t="s">
        <v>85</v>
      </c>
      <c r="J21" s="232" t="s">
        <v>86</v>
      </c>
      <c r="K21" s="232" t="s">
        <v>0</v>
      </c>
      <c r="L21" s="232" t="s">
        <v>0</v>
      </c>
      <c r="M21" s="234" t="s">
        <v>82</v>
      </c>
      <c r="N21" s="232" t="s">
        <v>0</v>
      </c>
      <c r="O21" s="232" t="s">
        <v>0</v>
      </c>
      <c r="P21" s="232" t="s">
        <v>84</v>
      </c>
      <c r="Q21" s="232" t="s">
        <v>83</v>
      </c>
      <c r="R21" s="232" t="s">
        <v>0</v>
      </c>
      <c r="S21" s="232"/>
      <c r="T21" s="232" t="s">
        <v>0</v>
      </c>
      <c r="U21" s="234" t="s">
        <v>0</v>
      </c>
      <c r="V21" s="232" t="s">
        <v>0</v>
      </c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</row>
    <row r="22" spans="1:68" ht="45">
      <c r="A22" s="138"/>
      <c r="B22" s="226" t="s">
        <v>215</v>
      </c>
      <c r="C22" s="227" t="str">
        <f>VLOOKUP(C21,'1-ΜΑΘΗΜΑΤΑ'!$B$5:$H$79,2,FALSE)</f>
        <v xml:space="preserve"> </v>
      </c>
      <c r="D22" s="227" t="str">
        <f>VLOOKUP(D21,'1-ΜΑΘΗΜΑΤΑ'!$B$5:$H$79,2,FALSE)</f>
        <v xml:space="preserve"> </v>
      </c>
      <c r="E22" s="227" t="str">
        <f>VLOOKUP(E21,'1-ΜΑΘΗΜΑΤΑ'!$B$5:$H$79,2,FALSE)</f>
        <v xml:space="preserve"> </v>
      </c>
      <c r="F22" s="227" t="str">
        <f>VLOOKUP(F21,'1-ΜΑΘΗΜΑΤΑ'!$B$5:$H$79,2,FALSE)</f>
        <v xml:space="preserve"> </v>
      </c>
      <c r="G22" s="227" t="str">
        <f>VLOOKUP(G21,'1-ΜΑΘΗΜΑΤΑ'!$B$5:$H$79,2,FALSE)</f>
        <v>4-ΨΗΦΙΑΚΗ ΕΠΕΞΕΡΓΑΣΙΑ ΣΗΜΑΤΟΣ</v>
      </c>
      <c r="H22" s="227" t="str">
        <f>VLOOKUP(H21,'1-ΜΑΘΗΜΑΤΑ'!$B$5:$H$79,2,FALSE)</f>
        <v xml:space="preserve"> </v>
      </c>
      <c r="I22" s="227" t="str">
        <f>VLOOKUP(I21,'1-ΜΑΘΗΜΑΤΑ'!$B$5:$H$79,2,FALSE)</f>
        <v>4-ΑΡΙΘΜΗΤΙΚΗ ΓΡΑΜΜΙΚΗ ΑΛΓΕΒΡΑ</v>
      </c>
      <c r="J22" s="227" t="str">
        <f>VLOOKUP(J21,'1-ΜΑΘΗΜΑΤΑ'!$B$5:$H$79,2,FALSE)</f>
        <v>4-ΔΙΔΑΚΤΙΚΗ ΠΛΗΡΟΦΟΡΙΚΗΣ</v>
      </c>
      <c r="K22" s="227" t="str">
        <f>VLOOKUP(K21,'1-ΜΑΘΗΜΑΤΑ'!$B$5:$H$79,2,FALSE)</f>
        <v xml:space="preserve"> </v>
      </c>
      <c r="L22" s="227" t="str">
        <f>VLOOKUP(L21,'1-ΜΑΘΗΜΑΤΑ'!$B$5:$H$79,2,FALSE)</f>
        <v xml:space="preserve"> </v>
      </c>
      <c r="M22" s="227" t="str">
        <f>VLOOKUP(M21,'1-ΜΑΘΗΜΑΤΑ'!$B$5:$H$79,2,FALSE)</f>
        <v>4-ΔΙΚΤΥΑ ΥΠΟΛΟΓΙΣΤΩΝ</v>
      </c>
      <c r="N22" s="227" t="str">
        <f>VLOOKUP(N21,'1-ΜΑΘΗΜΑΤΑ'!$B$5:$H$79,2,FALSE)</f>
        <v xml:space="preserve"> </v>
      </c>
      <c r="O22" s="227" t="str">
        <f>VLOOKUP(O21,'1-ΜΑΘΗΜΑΤΑ'!$B$5:$H$79,2,FALSE)</f>
        <v xml:space="preserve"> </v>
      </c>
      <c r="P22" s="227" t="str">
        <f>VLOOKUP(P21,'1-ΜΑΘΗΜΑΤΑ'!$B$5:$H$79,2,FALSE)</f>
        <v>4-ΑΡΧΕΣ ΤΕΧΝΟΛΟΓΙΑΣ ΛΟΓΙΣΜΙΚΟΥ</v>
      </c>
      <c r="Q22" s="227" t="str">
        <f>VLOOKUP(Q21,'1-ΜΑΘΗΜΑΤΑ'!$B$5:$H$79,2,FALSE)</f>
        <v>4-ΘΕΜΑΤΑ ΠΡΟΓΡΑΜΜΑΤΙΣΜΟΥ ΔΙΑΔΙΚΤΥΟΥ</v>
      </c>
      <c r="R22" s="227" t="str">
        <f>VLOOKUP(R21,'1-ΜΑΘΗΜΑΤΑ'!$B$5:$H$79,2,FALSE)</f>
        <v xml:space="preserve"> </v>
      </c>
      <c r="S22" s="227"/>
      <c r="T22" s="227" t="str">
        <f>VLOOKUP(T21,'1-ΜΑΘΗΜΑΤΑ'!$B$5:$H$79,2,FALSE)</f>
        <v xml:space="preserve"> </v>
      </c>
      <c r="U22" s="227" t="str">
        <f>VLOOKUP(U21,'1-ΜΑΘΗΜΑΤΑ'!$B$5:$H$79,2,FALSE)</f>
        <v xml:space="preserve"> </v>
      </c>
      <c r="V22" s="227" t="str">
        <f>VLOOKUP(V21,'1-ΜΑΘΗΜΑΤΑ'!$B$5:$H$79,2,FALSE)</f>
        <v xml:space="preserve"> </v>
      </c>
    </row>
    <row r="23" spans="1:68" ht="30">
      <c r="A23" s="138"/>
      <c r="B23" s="221" t="s">
        <v>2</v>
      </c>
      <c r="C23" s="220" t="str">
        <f>VLOOKUP(C21,'1-ΜΑΘΗΜΑΤΑ'!$B$5:$H$79,3,FALSE)</f>
        <v xml:space="preserve"> </v>
      </c>
      <c r="D23" s="220" t="str">
        <f>VLOOKUP(D21,'1-ΜΑΘΗΜΑΤΑ'!$B$5:$H$79,3,FALSE)</f>
        <v xml:space="preserve"> </v>
      </c>
      <c r="E23" s="220" t="str">
        <f>VLOOKUP(E21,'1-ΜΑΘΗΜΑΤΑ'!$B$5:$H$79,3,FALSE)</f>
        <v xml:space="preserve"> </v>
      </c>
      <c r="F23" s="220" t="str">
        <f>VLOOKUP(F21,'1-ΜΑΘΗΜΑΤΑ'!$B$5:$H$79,3,FALSE)</f>
        <v xml:space="preserve"> </v>
      </c>
      <c r="G23" s="297" t="str">
        <f>VLOOKUP(G21,'1-ΜΑΘΗΜΑΤΑ'!$B$5:$H$79,3,FALSE)</f>
        <v>ΠΑΠΑΔΟΥΡΑΚΗΣ</v>
      </c>
      <c r="H23" s="219" t="str">
        <f>VLOOKUP(H21,'1-ΜΑΘΗΜΑΤΑ'!$B$5:$H$79,3,FALSE)</f>
        <v xml:space="preserve"> </v>
      </c>
      <c r="I23" s="219" t="str">
        <f>VLOOKUP(I21,'1-ΜΑΘΗΜΑΤΑ'!$B$5:$H$79,3,FALSE)</f>
        <v>ΚΑΡΑΓΙΑΝΝΑΚΗΣ</v>
      </c>
      <c r="J23" s="297" t="str">
        <f>VLOOKUP(J21,'1-ΜΑΘΗΜΑΤΑ'!$B$5:$H$79,3,FALSE)</f>
        <v>ΠΑΠΑΔΑΚΗΣ ΣΤΑΜΑΤΗΣ</v>
      </c>
      <c r="K23" s="219" t="str">
        <f>VLOOKUP(K21,'1-ΜΑΘΗΜΑΤΑ'!$B$5:$H$79,3,FALSE)</f>
        <v xml:space="preserve"> </v>
      </c>
      <c r="L23" s="219" t="str">
        <f>VLOOKUP(L21,'1-ΜΑΘΗΜΑΤΑ'!$B$5:$H$79,3,FALSE)</f>
        <v xml:space="preserve"> </v>
      </c>
      <c r="M23" s="218" t="str">
        <f>VLOOKUP(M21,'1-ΜΑΘΗΜΑΤΑ'!$B$5:$H$79,3,FALSE)</f>
        <v>ΠΑΝΑΓΙΩΤΑΚΗΣ</v>
      </c>
      <c r="N23" s="218" t="str">
        <f>VLOOKUP(N21,'1-ΜΑΘΗΜΑΤΑ'!$B$5:$H$79,3,FALSE)</f>
        <v xml:space="preserve"> </v>
      </c>
      <c r="O23" s="218" t="str">
        <f>VLOOKUP(O21,'1-ΜΑΘΗΜΑΤΑ'!$B$5:$H$79,3,FALSE)</f>
        <v xml:space="preserve"> </v>
      </c>
      <c r="P23" s="218" t="str">
        <f>VLOOKUP(P21,'1-ΜΑΘΗΜΑΤΑ'!$B$5:$H$79,3,FALSE)</f>
        <v>ΒΙΔΑΚΗΣ</v>
      </c>
      <c r="Q23" s="218" t="str">
        <f>VLOOKUP(Q21,'1-ΜΑΘΗΜΑΤΑ'!$B$5:$H$79,3,FALSE)</f>
        <v>ΜΑΛΑΜΟΣ</v>
      </c>
      <c r="R23" s="219" t="str">
        <f>VLOOKUP(R21,'1-ΜΑΘΗΜΑΤΑ'!$B$5:$H$79,3,FALSE)</f>
        <v xml:space="preserve"> </v>
      </c>
      <c r="S23" s="219"/>
      <c r="T23" s="219" t="str">
        <f>VLOOKUP(T21,'1-ΜΑΘΗΜΑΤΑ'!$B$5:$H$79,3,FALSE)</f>
        <v xml:space="preserve"> </v>
      </c>
      <c r="U23" s="219" t="str">
        <f>VLOOKUP(U21,'1-ΜΑΘΗΜΑΤΑ'!$B$5:$H$79,3,FALSE)</f>
        <v xml:space="preserve"> </v>
      </c>
      <c r="V23" s="219" t="str">
        <f>VLOOKUP(V21,'1-ΜΑΘΗΜΑΤΑ'!$B$5:$H$79,3,FALSE)</f>
        <v xml:space="preserve"> </v>
      </c>
    </row>
    <row r="24" spans="1:68" s="222" customFormat="1">
      <c r="A24" s="138"/>
      <c r="B24" s="221" t="s">
        <v>140</v>
      </c>
      <c r="C24" s="220" t="str">
        <f>VLOOKUP(C21,'1-ΜΑΘΗΜΑΤΑ'!$B$5:$H$79,5,FALSE)</f>
        <v xml:space="preserve"> </v>
      </c>
      <c r="D24" s="220" t="str">
        <f>VLOOKUP(D21,'1-ΜΑΘΗΜΑΤΑ'!$B$5:$H$79,5,FALSE)</f>
        <v xml:space="preserve"> </v>
      </c>
      <c r="E24" s="220" t="str">
        <f>VLOOKUP(E21,'1-ΜΑΘΗΜΑΤΑ'!$B$5:$H$79,5,FALSE)</f>
        <v xml:space="preserve"> </v>
      </c>
      <c r="F24" s="220" t="str">
        <f>VLOOKUP(F21,'1-ΜΑΘΗΜΑΤΑ'!$B$5:$H$79,5,FALSE)</f>
        <v xml:space="preserve"> </v>
      </c>
      <c r="G24" s="220" t="str">
        <f>VLOOKUP(G21,'1-ΜΑΘΗΜΑΤΑ'!$B$5:$H$79,5,FALSE)</f>
        <v xml:space="preserve">341 / 238 / </v>
      </c>
      <c r="H24" s="219" t="str">
        <f>VLOOKUP(H21,'1-ΜΑΘΗΜΑΤΑ'!$B$5:$H$79,5,FALSE)</f>
        <v xml:space="preserve"> </v>
      </c>
      <c r="I24" s="219" t="str">
        <f>VLOOKUP(I21,'1-ΜΑΘΗΜΑΤΑ'!$B$5:$H$79,5,FALSE)</f>
        <v xml:space="preserve">401 / 280 / </v>
      </c>
      <c r="J24" s="219" t="str">
        <f>VLOOKUP(J21,'1-ΜΑΘΗΜΑΤΑ'!$B$5:$H$79,5,FALSE)</f>
        <v xml:space="preserve">351 / 245 / </v>
      </c>
      <c r="K24" s="219" t="str">
        <f>VLOOKUP(K21,'1-ΜΑΘΗΜΑΤΑ'!$B$5:$H$79,5,FALSE)</f>
        <v xml:space="preserve"> </v>
      </c>
      <c r="L24" s="219" t="str">
        <f>VLOOKUP(L21,'1-ΜΑΘΗΜΑΤΑ'!$B$5:$H$79,5,FALSE)</f>
        <v xml:space="preserve"> </v>
      </c>
      <c r="M24" s="218" t="str">
        <f>VLOOKUP(M21,'1-ΜΑΘΗΜΑΤΑ'!$B$5:$H$79,5,FALSE)</f>
        <v xml:space="preserve">453 / 317 / </v>
      </c>
      <c r="N24" s="218" t="str">
        <f>VLOOKUP(N21,'1-ΜΑΘΗΜΑΤΑ'!$B$5:$H$79,5,FALSE)</f>
        <v xml:space="preserve"> </v>
      </c>
      <c r="O24" s="218" t="str">
        <f>VLOOKUP(O21,'1-ΜΑΘΗΜΑΤΑ'!$B$5:$H$79,5,FALSE)</f>
        <v xml:space="preserve"> </v>
      </c>
      <c r="P24" s="220" t="str">
        <f>VLOOKUP(P21,'1-ΜΑΘΗΜΑΤΑ'!$B$5:$H$79,5,FALSE)</f>
        <v xml:space="preserve">375 / 262 / </v>
      </c>
      <c r="Q24" s="220" t="str">
        <f>VLOOKUP(Q21,'1-ΜΑΘΗΜΑΤΑ'!$B$5:$H$79,5,FALSE)</f>
        <v xml:space="preserve">405 / 283 / </v>
      </c>
      <c r="R24" s="219" t="str">
        <f>VLOOKUP(R21,'1-ΜΑΘΗΜΑΤΑ'!$B$5:$H$79,5,FALSE)</f>
        <v xml:space="preserve"> </v>
      </c>
      <c r="S24" s="219"/>
      <c r="T24" s="219" t="str">
        <f>VLOOKUP(T21,'1-ΜΑΘΗΜΑΤΑ'!$B$5:$H$79,5,FALSE)</f>
        <v xml:space="preserve"> </v>
      </c>
      <c r="U24" s="219" t="str">
        <f>VLOOKUP(U21,'1-ΜΑΘΗΜΑΤΑ'!$B$5:$H$79,5,FALSE)</f>
        <v xml:space="preserve"> </v>
      </c>
      <c r="V24" s="219" t="str">
        <f>VLOOKUP(V21,'1-ΜΑΘΗΜΑΤΑ'!$B$5:$H$79,5,FALSE)</f>
        <v xml:space="preserve"> </v>
      </c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</row>
    <row r="25" spans="1:68" s="222" customFormat="1">
      <c r="A25" s="138">
        <f>COUNTA(C25:V25)</f>
        <v>6</v>
      </c>
      <c r="B25" s="221" t="s">
        <v>12</v>
      </c>
      <c r="C25" s="228"/>
      <c r="D25" s="228"/>
      <c r="E25" s="228"/>
      <c r="F25" s="228"/>
      <c r="G25" s="297" t="s">
        <v>38</v>
      </c>
      <c r="H25" s="219"/>
      <c r="I25" s="219" t="s">
        <v>35</v>
      </c>
      <c r="J25" s="219" t="s">
        <v>38</v>
      </c>
      <c r="K25" s="219"/>
      <c r="L25" s="219"/>
      <c r="M25" s="218" t="s">
        <v>40</v>
      </c>
      <c r="N25" s="218"/>
      <c r="O25" s="218"/>
      <c r="P25" s="218" t="s">
        <v>38</v>
      </c>
      <c r="Q25" s="218" t="s">
        <v>37</v>
      </c>
      <c r="R25" s="219"/>
      <c r="S25" s="219"/>
      <c r="T25" s="219"/>
      <c r="U25" s="219"/>
      <c r="V25" s="219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</row>
    <row r="26" spans="1:68" s="222" customFormat="1" ht="30.75" thickBot="1">
      <c r="A26" s="138"/>
      <c r="B26" s="223" t="s">
        <v>143</v>
      </c>
      <c r="C26" s="193" t="str">
        <f>IF(OR(C25="Δ1",C25="Δ2",C25="Δ3",C25="Δ4",C25="Δ5"),VLOOKUP(C25,'3-ΑΙΘΟΥΣΕΣ-Κ28'!$Y$41:$Z$45,2,FALSE),"")</f>
        <v/>
      </c>
      <c r="D26" s="193" t="str">
        <f>IF(OR(D25="Δ1",D25="Δ2",D25="Δ3",D25="Δ4",D25="Δ5"),VLOOKUP(D25,'3-ΑΙΘΟΥΣΕΣ-Κ28'!$Y$78:$Z$82,2,FALSE),"")</f>
        <v/>
      </c>
      <c r="E26" s="193" t="str">
        <f>IF(OR(E25="Δ1",E25="Δ2",E25="Δ3",E25="Δ4",E25="Δ5"),VLOOKUP(E25,'3-ΑΙΘΟΥΣΕΣ-Κ28'!$Y$115:$Z$119,2,FALSE),"")</f>
        <v/>
      </c>
      <c r="F26" s="193" t="str">
        <f>IF(OR(F25="Δ1",F25="Δ2",F25="Δ3",F25="Δ4",F25="Δ5"),VLOOKUP(F25,'3-ΑΙΘΟΥΣΕΣ-Κ28'!$Y$152:$Z$156,2,FALSE),"")</f>
        <v/>
      </c>
      <c r="G26" s="193" t="str">
        <f>IF(OR(G25="Δ1",G25="Δ2",G25="Δ3",G25="Δ4",G25="Δ5"),VLOOKUP(G25,'3-ΑΙΘΟΥΣΕΣ-Κ28'!$Y$189:$Z$193,2,FALSE),"")</f>
        <v>Γ4,Γ5,Γ6,Κ28,</v>
      </c>
      <c r="H26" s="224" t="str">
        <f>IF(OR(H25="Δ1",H25="Δ2",H25="Δ3",H25="Δ4",H25="Δ5"),VLOOKUP(H25,'3-ΑΙΘΟΥΣΕΣ-Κ28'!$Y$226:$Z$230,2,FALSE),"")</f>
        <v/>
      </c>
      <c r="I26" s="224" t="str">
        <f>IF(OR(I25="Δ1",I25="Δ2",I25="Δ3",I25="Δ4",I25="Δ5"),VLOOKUP(I25,'3-ΑΙΘΟΥΣΕΣ-Κ28'!$Y$263:$Z$267,2,FALSE),"")</f>
        <v>Γ4,Γ5,Γ6,Γ7,ΚΑΜ,Κ28,ΣΕΥΠ,</v>
      </c>
      <c r="J26" s="224" t="str">
        <f>IF(OR(J25="Δ1",J25="Δ2",J25="Δ3",J25="Δ4",J25="Δ5"),VLOOKUP(J25,'3-ΑΙΘΟΥΣΕΣ-Κ28'!$Y$300:$Z$304,2,FALSE),"")</f>
        <v>B4,ΚΑΜ,Κ28,ΣΕΥΠ,</v>
      </c>
      <c r="K26" s="224" t="str">
        <f>IF(OR(K25="Δ1",K25="Δ2",K25="Δ3",K25="Δ4",K25="Δ5"),VLOOKUP(K25,'3-ΑΙΘΟΥΣΕΣ-Κ28'!$Y$337:$Z$341,2,FALSE),"")</f>
        <v/>
      </c>
      <c r="L26" s="224" t="str">
        <f>IF(OR(L25="Δ1",L25="Δ2",L25="Δ3",L25="Δ4",L25="Δ5"),VLOOKUP(L25,'3-ΑΙΘΟΥΣΕΣ-Κ28'!$Y$374:$Z$378,2,FALSE),"")</f>
        <v/>
      </c>
      <c r="M26" s="193" t="str">
        <f>IF(OR(M25="Δ1",M25="Δ2",M25="Δ3",M25="Δ4",M25="Δ5"),VLOOKUP(M25,'3-ΑΙΘΟΥΣΕΣ-Κ28'!$Y$411:$Z$415,2,FALSE),"")</f>
        <v>Γ4,Γ5,Γ6,Γ7,B2,Κ28,</v>
      </c>
      <c r="N26" s="193" t="str">
        <f>IF(OR(N25="Δ1",N25="Δ2",N25="Δ3",N25="Δ4",N25="Δ5"),VLOOKUP(N25,'3-ΑΙΘΟΥΣΕΣ-Κ28'!$Y$448:$Z$452,2,FALSE),"")</f>
        <v/>
      </c>
      <c r="O26" s="193" t="str">
        <f>IF(OR(O25="Δ1",O25="Δ2",O25="Δ3",O25="Δ4",O25="Δ5"),VLOOKUP(O25,'3-ΑΙΘΟΥΣΕΣ-Κ28'!$Y$485:$Z$489,2,FALSE),"")</f>
        <v/>
      </c>
      <c r="P26" s="193" t="str">
        <f>IF(OR(P25="Δ1",P25="Δ2",P25="Δ3",P25="Δ4",P25="Δ5"),VLOOKUP(P25,'3-ΑΙΘΟΥΣΕΣ-Κ28'!$Y$522:$Z$526,2,FALSE),"")</f>
        <v>Γ6,Γ7,ΚΑΜ,Κ28,ΣΕΥΠ,</v>
      </c>
      <c r="Q26" s="193" t="str">
        <f>IF(OR(Q25="Δ1",Q25="Δ2",Q25="Δ3",Q25="Δ4",Q25="Δ5"),VLOOKUP(Q25,'3-ΑΙΘΟΥΣΕΣ-Κ28'!$Y$559:$Z$563,2,FALSE),"")</f>
        <v>Γ4,Γ5,Γ6,Γ7,Κ28,</v>
      </c>
      <c r="R26" s="224" t="str">
        <f>IF(OR(R25="Δ1",R25="Δ2",R25="Δ3",R25="Δ4",R25="Δ5"),VLOOKUP(R25,'3-ΑΙΘΟΥΣΕΣ-Κ28'!$Y$596:$Z$600,2,FALSE),"")</f>
        <v/>
      </c>
      <c r="S26" s="224" t="str">
        <f>IF(OR(S25="Δ1",S25="Δ2",S25="Δ3",S25="Δ4",S25="Δ5"),VLOOKUP(S25,'3-ΑΙΘΟΥΣΕΣ-Κ28'!$Y$633:$Z$637,2,FALSE),"")</f>
        <v/>
      </c>
      <c r="T26" s="224" t="str">
        <f>IF(OR(T25="Δ1",T25="Δ2",T25="Δ3",T25="Δ4",T25="Δ5"),VLOOKUP(T25,'3-ΑΙΘΟΥΣΕΣ-Κ28'!$Y$670:$Z$674,2,FALSE),"")</f>
        <v/>
      </c>
      <c r="U26" s="224" t="str">
        <f>IF(OR(U25="Δ1",U25="Δ2",U25="Δ3",U25="Δ4",U25="Δ5"),VLOOKUP(U25,'3-ΑΙΘΟΥΣΕΣ-Κ28'!$Y$707:$Z$711,2,FALSE),"")</f>
        <v/>
      </c>
      <c r="V26" s="224" t="str">
        <f>IF(OR(V25="Δ1",V25="Δ2",V25="Δ3",V25="Δ4",V25="Δ5"),VLOOKUP(V25,'3-ΑΙΘΟΥΣΕΣ-Κ28'!$Y$744:$Z$748,2,FALSE),"")</f>
        <v/>
      </c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</row>
    <row r="27" spans="1:68" s="225" customFormat="1">
      <c r="A27" s="138"/>
      <c r="B27" s="214" t="s">
        <v>55</v>
      </c>
      <c r="C27" s="230" t="s">
        <v>0</v>
      </c>
      <c r="D27" s="230" t="s">
        <v>0</v>
      </c>
      <c r="E27" s="230" t="s">
        <v>0</v>
      </c>
      <c r="F27" s="230" t="s">
        <v>97</v>
      </c>
      <c r="G27" s="230" t="s">
        <v>96</v>
      </c>
      <c r="H27" s="230" t="s">
        <v>89</v>
      </c>
      <c r="I27" s="231" t="s">
        <v>222</v>
      </c>
      <c r="J27" s="231" t="s">
        <v>91</v>
      </c>
      <c r="K27" s="231" t="s">
        <v>94</v>
      </c>
      <c r="L27" s="231" t="s">
        <v>88</v>
      </c>
      <c r="M27" s="231" t="s">
        <v>229</v>
      </c>
      <c r="N27" s="231" t="s">
        <v>95</v>
      </c>
      <c r="O27" s="231" t="s">
        <v>87</v>
      </c>
      <c r="P27" s="231" t="s">
        <v>90</v>
      </c>
      <c r="Q27" s="231" t="s">
        <v>98</v>
      </c>
      <c r="R27" s="231" t="s">
        <v>0</v>
      </c>
      <c r="S27" s="231" t="s">
        <v>0</v>
      </c>
      <c r="T27" s="231" t="s">
        <v>0</v>
      </c>
      <c r="U27" s="231" t="s">
        <v>99</v>
      </c>
      <c r="V27" s="231" t="s">
        <v>93</v>
      </c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</row>
    <row r="28" spans="1:68" ht="75">
      <c r="A28" s="138"/>
      <c r="B28" s="143" t="s">
        <v>208</v>
      </c>
      <c r="C28" s="140" t="str">
        <f>VLOOKUP(C27,'1-ΜΑΘΗΜΑΤΑ'!$B$5:$H$79,2,FALSE)</f>
        <v xml:space="preserve"> </v>
      </c>
      <c r="D28" s="140" t="str">
        <f>VLOOKUP(D27,'1-ΜΑΘΗΜΑΤΑ'!$B$5:$H$79,2,FALSE)</f>
        <v xml:space="preserve"> </v>
      </c>
      <c r="E28" s="140" t="str">
        <f>VLOOKUP(E27,'1-ΜΑΘΗΜΑΤΑ'!$B$5:$H$79,2,FALSE)</f>
        <v xml:space="preserve"> </v>
      </c>
      <c r="F28" s="140" t="str">
        <f>VLOOKUP(F27,'1-ΜΑΘΗΜΑΤΑ'!$B$5:$H$79,2,FALSE)</f>
        <v>5Υ-ΑΝΑΓΝΩΡΙΣΗ ΠΡΟΤΥΠΩΝ</v>
      </c>
      <c r="G28" s="140" t="str">
        <f>VLOOKUP(G27,'1-ΜΑΘΗΜΑΤΑ'!$B$5:$H$79,2,FALSE)</f>
        <v>5Υ-ΨΗΦΙΑΚΗ ΕΠΕΞΕΡΓΑΣΙΑ ΕΙΚΟΝΑΣ</v>
      </c>
      <c r="H28" s="140" t="str">
        <f>VLOOKUP(H27,'1-ΜΑΘΗΜΑΤΑ'!$B$5:$H$79,2,FALSE)</f>
        <v>5Δ-Αρχές Ψηφιακής Τηλεόρασης</v>
      </c>
      <c r="I28" s="140" t="str">
        <f>VLOOKUP(I27,'1-ΜΑΘΗΜΑΤΑ'!$B$5:$H$79,2,FALSE)</f>
        <v>5Δ-ΨΗΦΙΑΚΕΣ ΕΠΙΚΟΙΝΩΝΙΕΣ</v>
      </c>
      <c r="J28" s="140" t="str">
        <f>VLOOKUP(J27,'1-ΜΑΘΗΜΑΤΑ'!$B$5:$H$79,2,FALSE)</f>
        <v>5Λ-ΛΟΓΙΚΟΣ ΠΡΟΓΡΑΜΜΑΤΙΣΜΟΣ</v>
      </c>
      <c r="K28" s="140" t="str">
        <f>VLOOKUP(K27,'1-ΜΑΘΗΜΑΤΑ'!$B$5:$H$79,2,FALSE)</f>
        <v>5Λ-ΟΠΤΙΚΟΠΟΙΗΣΗ ΔΕΔΟΜΕΝΩΝ/ ΠΛΗΡΟΦΟΡΙΩΝ</v>
      </c>
      <c r="L28" s="140" t="str">
        <f>VLOOKUP(L27,'1-ΜΑΘΗΜΑΤΑ'!$B$5:$H$79,2,FALSE)</f>
        <v>5Δ-ΔΟΡΥΦΟΡΙΚΕΣ ΕΠΙΚΟΙΝΩΝΙΕΣ</v>
      </c>
      <c r="M28" s="140" t="str">
        <f>VLOOKUP(M27,'1-ΜΑΘΗΜΑΤΑ'!$B$5:$H$79,2,FALSE)</f>
        <v>5Δ7Υ-ΔΙΑΔΙΚΤΥΑΚΑ ΠΟΛΥΜΕΣΑ ΚΑΙ ΓΡΑΦΙΚΑ</v>
      </c>
      <c r="N28" s="140" t="str">
        <f>VLOOKUP(N27,'1-ΜΑΘΗΜΑΤΑ'!$B$5:$H$79,2,FALSE)</f>
        <v>5Υ-ΓΡΑΦΙΚΗ</v>
      </c>
      <c r="O28" s="140" t="str">
        <f>VLOOKUP(O27,'1-ΜΑΘΗΜΑΤΑ'!$B$5:$H$79,2,FALSE)</f>
        <v>5Δ-ΔΟΜΕΣ ΜΕΤΑΔΟΣΗΣ</v>
      </c>
      <c r="P28" s="140" t="str">
        <f>VLOOKUP(P27,'1-ΜΑΘΗΜΑΤΑ'!$B$5:$H$79,2,FALSE)</f>
        <v>5Λ-ΠΡΟΣΧ. ΑΝΤΙΚΕΙΜΕΝΟΣΤΡΑΦΗΣ &amp; ΕΥΕΛΙΚΤΟΣ ΠΡΟΓΡΑΜΜΑΤΙΣΜΟΣ</v>
      </c>
      <c r="Q28" s="140" t="str">
        <f>VLOOKUP(Q27,'1-ΜΑΘΗΜΑΤΑ'!$B$5:$H$79,2,FALSE)</f>
        <v>5Υ-ΕΙΣΑΓΩΓΗ ΣΤΗ ΡΟΜΠΟΤΙΚΗ</v>
      </c>
      <c r="R28" s="140" t="str">
        <f>VLOOKUP(R27,'1-ΜΑΘΗΜΑΤΑ'!$B$5:$H$79,2,FALSE)</f>
        <v xml:space="preserve"> </v>
      </c>
      <c r="S28" s="140" t="str">
        <f>VLOOKUP(S27,'1-ΜΑΘΗΜΑΤΑ'!$B$5:$H$79,2,FALSE)</f>
        <v xml:space="preserve"> </v>
      </c>
      <c r="T28" s="140" t="str">
        <f>VLOOKUP(T27,'1-ΜΑΘΗΜΑΤΑ'!$B$5:$H$79,2,FALSE)</f>
        <v xml:space="preserve"> </v>
      </c>
      <c r="U28" s="140" t="str">
        <f>VLOOKUP(U27,'1-ΜΑΘΗΜΑΤΑ'!$B$5:$H$79,2,FALSE)</f>
        <v>5Υ-ΜΗΧΑΝΙΚΗ ΜΑΘΗΣΗ ΚΑΙ ΕΞΟΡΥΞΗ ΓΝΩΣΗΣ</v>
      </c>
      <c r="V28" s="140" t="str">
        <f>VLOOKUP(V27,'1-ΜΑΘΗΜΑΤΑ'!$B$5:$H$79,2,FALSE)</f>
        <v>5Λ-ΓΛΩΣΣΕΣ ΠΡΟΓΡΑΜΜΑΤΙΣΜΟΥ</v>
      </c>
    </row>
    <row r="29" spans="1:68" s="222" customFormat="1">
      <c r="A29" s="138"/>
      <c r="B29" s="284" t="s">
        <v>2</v>
      </c>
      <c r="C29" s="218" t="str">
        <f>VLOOKUP(C27,'1-ΜΑΘΗΜΑΤΑ'!$B$5:$H$79,3,FALSE)</f>
        <v xml:space="preserve"> </v>
      </c>
      <c r="D29" s="218" t="str">
        <f>VLOOKUP(D27,'1-ΜΑΘΗΜΑΤΑ'!$B$5:$H$79,3,FALSE)</f>
        <v xml:space="preserve"> </v>
      </c>
      <c r="E29" s="218" t="str">
        <f>VLOOKUP(E27,'1-ΜΑΘΗΜΑΤΑ'!$B$5:$H$79,3,FALSE)</f>
        <v xml:space="preserve"> </v>
      </c>
      <c r="F29" s="297" t="str">
        <f>VLOOKUP(F27,'1-ΜΑΘΗΜΑΤΑ'!$B$5:$H$79,3,FALSE)</f>
        <v xml:space="preserve">ΠΑΠΑΔΟΥΡΑΚΗΣ </v>
      </c>
      <c r="G29" s="297" t="str">
        <f>VLOOKUP(G27,'1-ΜΑΘΗΜΑΤΑ'!$B$5:$H$79,3,FALSE)</f>
        <v>ΜΑΡΙΑΣ</v>
      </c>
      <c r="H29" s="297" t="str">
        <f>VLOOKUP(H27,'1-ΜΑΘΗΜΑΤΑ'!$B$5:$H$79,3,FALSE)</f>
        <v>ΠΑΛΛΗΣ</v>
      </c>
      <c r="I29" s="297" t="str">
        <f>VLOOKUP(I27,'1-ΜΑΘΗΜΑΤΑ'!$B$5:$H$79,3,FALSE)</f>
        <v>ΣΤΡΑΤΑΚΗΣ</v>
      </c>
      <c r="J29" s="297" t="str">
        <f>VLOOKUP(J27,'1-ΜΑΘΗΜΑΤΑ'!$B$5:$H$79,3,FALSE)</f>
        <v>ΜΑΡΑΚΑΚΗΣ</v>
      </c>
      <c r="K29" s="219" t="str">
        <f>VLOOKUP(K27,'1-ΜΑΘΗΜΑΤΑ'!$B$5:$H$79,3,FALSE)</f>
        <v>ΑΙΒΑΛΗΣ</v>
      </c>
      <c r="L29" s="219" t="str">
        <f>VLOOKUP(L27,'1-ΜΑΘΗΜΑΤΑ'!$B$5:$H$79,3,FALSE)</f>
        <v>ΜΑΡΚΑΚΗΣ</v>
      </c>
      <c r="M29" s="218" t="str">
        <f>VLOOKUP(M27,'1-ΜΑΘΗΜΑΤΑ'!$B$5:$H$79,3,FALSE)</f>
        <v>ΜΑΛΑΜΟΣ</v>
      </c>
      <c r="N29" s="218" t="str">
        <f>VLOOKUP(N27,'1-ΜΑΘΗΜΑΤΑ'!$B$5:$H$79,3,FALSE)</f>
        <v>ΜΑΛΑΜΟΣ</v>
      </c>
      <c r="O29" s="218" t="str">
        <f>VLOOKUP(O27,'1-ΜΑΘΗΜΑΤΑ'!$B$5:$H$79,3,FALSE)</f>
        <v>ΣΤΡΑΤΑΚΗΣ</v>
      </c>
      <c r="P29" s="218" t="str">
        <f>VLOOKUP(P27,'1-ΜΑΘΗΜΑΤΑ'!$B$5:$H$79,3,FALSE)</f>
        <v>ΒΙΔΑΚΗΣ</v>
      </c>
      <c r="Q29" s="218" t="str">
        <f>VLOOKUP(Q27,'1-ΜΑΘΗΜΑΤΑ'!$B$5:$H$79,3,FALSE)</f>
        <v>ΚΑΜΑΡΙΑΝΑΚΗΣ</v>
      </c>
      <c r="R29" s="219" t="str">
        <f>VLOOKUP(R27,'1-ΜΑΘΗΜΑΤΑ'!$B$5:$H$79,3,FALSE)</f>
        <v xml:space="preserve"> </v>
      </c>
      <c r="S29" s="219" t="str">
        <f>VLOOKUP(S27,'1-ΜΑΘΗΜΑΤΑ'!$B$5:$H$79,3,FALSE)</f>
        <v xml:space="preserve"> </v>
      </c>
      <c r="T29" s="219" t="str">
        <f>VLOOKUP(T27,'1-ΜΑΘΗΜΑΤΑ'!$B$5:$H$79,3,FALSE)</f>
        <v xml:space="preserve"> </v>
      </c>
      <c r="U29" s="219" t="str">
        <f>VLOOKUP(U27,'1-ΜΑΘΗΜΑΤΑ'!$B$5:$H$79,3,FALSE)</f>
        <v>ΠΑΠΑΔΑΚΗΣ ΝΙΚ</v>
      </c>
      <c r="V29" s="219" t="str">
        <f>VLOOKUP(V27,'1-ΜΑΘΗΜΑΤΑ'!$B$5:$H$79,3,FALSE)</f>
        <v>ΠΑΠΑΔΑΚΗΣ ΝΙΚ</v>
      </c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</row>
    <row r="30" spans="1:68" s="222" customFormat="1">
      <c r="A30" s="138"/>
      <c r="B30" s="287" t="s">
        <v>140</v>
      </c>
      <c r="C30" s="218" t="str">
        <f>VLOOKUP(C27,'1-ΜΑΘΗΜΑΤΑ'!$B$5:$H$79,5,FALSE)</f>
        <v xml:space="preserve"> </v>
      </c>
      <c r="D30" s="218" t="str">
        <f>VLOOKUP(D27,'1-ΜΑΘΗΜΑΤΑ'!$B$5:$H$79,5,FALSE)</f>
        <v xml:space="preserve"> </v>
      </c>
      <c r="E30" s="218" t="str">
        <f>VLOOKUP(E27,'1-ΜΑΘΗΜΑΤΑ'!$B$5:$H$79,5,FALSE)</f>
        <v xml:space="preserve"> </v>
      </c>
      <c r="F30" s="218" t="str">
        <f>VLOOKUP(F27,'1-ΜΑΘΗΜΑΤΑ'!$B$5:$H$79,5,FALSE)</f>
        <v xml:space="preserve">11 / 7 / </v>
      </c>
      <c r="G30" s="218" t="str">
        <f>VLOOKUP(G27,'1-ΜΑΘΗΜΑΤΑ'!$B$5:$H$79,5,FALSE)</f>
        <v xml:space="preserve">16 / 11 / </v>
      </c>
      <c r="H30" s="219" t="str">
        <f>VLOOKUP(H27,'1-ΜΑΘΗΜΑΤΑ'!$B$5:$H$79,5,FALSE)</f>
        <v xml:space="preserve">7 / 4 / </v>
      </c>
      <c r="I30" s="219" t="str">
        <f>VLOOKUP(I27,'1-ΜΑΘΗΜΑΤΑ'!$B$5:$H$79,5,FALSE)</f>
        <v xml:space="preserve">26 / 18 / </v>
      </c>
      <c r="J30" s="219" t="str">
        <f>VLOOKUP(J27,'1-ΜΑΘΗΜΑΤΑ'!$B$5:$H$79,5,FALSE)</f>
        <v xml:space="preserve">3 / 2 / </v>
      </c>
      <c r="K30" s="219" t="str">
        <f>VLOOKUP(K27,'1-ΜΑΘΗΜΑΤΑ'!$B$5:$H$79,5,FALSE)</f>
        <v xml:space="preserve">5 / 3 / </v>
      </c>
      <c r="L30" s="219" t="str">
        <f>VLOOKUP(L27,'1-ΜΑΘΗΜΑΤΑ'!$B$5:$H$79,5,FALSE)</f>
        <v xml:space="preserve">9 / 6 / </v>
      </c>
      <c r="M30" s="218" t="str">
        <f>VLOOKUP(M27,'1-ΜΑΘΗΜΑΤΑ'!$B$5:$H$79,5,FALSE)</f>
        <v xml:space="preserve">8 / 5 / </v>
      </c>
      <c r="N30" s="218" t="str">
        <f>VLOOKUP(N27,'1-ΜΑΘΗΜΑΤΑ'!$B$5:$H$79,5,FALSE)</f>
        <v xml:space="preserve">16 / 11 / </v>
      </c>
      <c r="O30" s="218" t="str">
        <f>VLOOKUP(O27,'1-ΜΑΘΗΜΑΤΑ'!$B$5:$H$79,5,FALSE)</f>
        <v xml:space="preserve">2 / 1 / </v>
      </c>
      <c r="P30" s="218" t="str">
        <f>VLOOKUP(P27,'1-ΜΑΘΗΜΑΤΑ'!$B$5:$H$79,5,FALSE)</f>
        <v xml:space="preserve">1 / 0 / </v>
      </c>
      <c r="Q30" s="218" t="str">
        <f>VLOOKUP(Q27,'1-ΜΑΘΗΜΑΤΑ'!$B$5:$H$79,5,FALSE)</f>
        <v xml:space="preserve">6 / 4 / </v>
      </c>
      <c r="R30" s="219" t="str">
        <f>VLOOKUP(R27,'1-ΜΑΘΗΜΑΤΑ'!$B$5:$H$79,5,FALSE)</f>
        <v xml:space="preserve"> </v>
      </c>
      <c r="S30" s="219" t="str">
        <f>VLOOKUP(S27,'1-ΜΑΘΗΜΑΤΑ'!$B$5:$H$79,5,FALSE)</f>
        <v xml:space="preserve"> </v>
      </c>
      <c r="T30" s="219" t="str">
        <f>VLOOKUP(T27,'1-ΜΑΘΗΜΑΤΑ'!$B$5:$H$79,5,FALSE)</f>
        <v xml:space="preserve"> </v>
      </c>
      <c r="U30" s="219" t="str">
        <f>VLOOKUP(U27,'1-ΜΑΘΗΜΑΤΑ'!$B$5:$H$79,5,FALSE)</f>
        <v xml:space="preserve">153 / 107 / </v>
      </c>
      <c r="V30" s="219" t="str">
        <f>VLOOKUP(V27,'1-ΜΑΘΗΜΑΤΑ'!$B$5:$H$79,5,FALSE)</f>
        <v xml:space="preserve">4 / 2 / </v>
      </c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</row>
    <row r="31" spans="1:68" s="222" customFormat="1" ht="15" customHeight="1">
      <c r="A31" s="138">
        <f>COUNTA(C31:V31)</f>
        <v>12</v>
      </c>
      <c r="B31" s="221" t="s">
        <v>142</v>
      </c>
      <c r="C31" s="228"/>
      <c r="D31" s="228"/>
      <c r="E31" s="228"/>
      <c r="F31" s="228" t="s">
        <v>38</v>
      </c>
      <c r="G31" s="218" t="s">
        <v>30</v>
      </c>
      <c r="H31" s="219" t="s">
        <v>35</v>
      </c>
      <c r="I31" s="219" t="s">
        <v>37</v>
      </c>
      <c r="J31" s="219" t="s">
        <v>37</v>
      </c>
      <c r="K31" s="219" t="s">
        <v>37</v>
      </c>
      <c r="L31" s="219" t="s">
        <v>35</v>
      </c>
      <c r="M31" s="218" t="s">
        <v>37</v>
      </c>
      <c r="N31" s="218" t="s">
        <v>35</v>
      </c>
      <c r="O31" s="218" t="s">
        <v>40</v>
      </c>
      <c r="P31" s="218" t="s">
        <v>40</v>
      </c>
      <c r="Q31" s="218" t="s">
        <v>40</v>
      </c>
      <c r="R31" s="219"/>
      <c r="S31" s="219"/>
      <c r="T31" s="219"/>
      <c r="U31" s="219"/>
      <c r="V31" s="219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</row>
    <row r="32" spans="1:68" s="222" customFormat="1" ht="16.5" thickBot="1">
      <c r="A32" s="138"/>
      <c r="B32" s="223" t="s">
        <v>143</v>
      </c>
      <c r="C32" s="193" t="str">
        <f>IF(OR(C31="Δ1",C31="Δ2",C31="Δ3",C31="Δ4",C31="Δ5"),VLOOKUP(C31,'3-ΑΙΘΟΥΣΕΣ-Κ28'!$Y$41:$Z$45,2,FALSE),"")</f>
        <v/>
      </c>
      <c r="D32" s="193" t="str">
        <f>IF(OR(D31="Δ1",D31="Δ2",D31="Δ3",D31="Δ4",D31="Δ5"),VLOOKUP(D31,'3-ΑΙΘΟΥΣΕΣ-Κ28'!$Y$78:$Z$82,2,FALSE),"")</f>
        <v/>
      </c>
      <c r="E32" s="193" t="str">
        <f>IF(OR(E31="Δ1",E31="Δ2",E31="Δ3",E31="Δ4",E31="Δ5"),VLOOKUP(E31,'3-ΑΙΘΟΥΣΕΣ-Κ28'!$Y$115:$Z$119,2,FALSE),"")</f>
        <v/>
      </c>
      <c r="F32" s="193" t="str">
        <f>IF(OR(F31="Δ1",F31="Δ2",F31="Δ3",F31="Δ4",F31="Δ5"),VLOOKUP(F31,'3-ΑΙΘΟΥΣΕΣ-Κ28'!$Y$152:$Z$156,2,FALSE),"")</f>
        <v>Γ1,</v>
      </c>
      <c r="G32" s="193" t="str">
        <f>IF(OR(G31="Δ1",G31="Δ2",G31="Δ3",G31="Δ4",G31="Δ5"),VLOOKUP(G31,'3-ΑΙΘΟΥΣΕΣ-Κ28'!$Y$189:$Z$193,2,FALSE),"")</f>
        <v>Γ1,</v>
      </c>
      <c r="H32" s="224" t="str">
        <f>IF(OR(H31="Δ1",H31="Δ2",H31="Δ3",H31="Δ4",H31="Δ5"),VLOOKUP(H31,'3-ΑΙΘΟΥΣΕΣ-Κ28'!$Y$226:$Z$230,2,FALSE),"")</f>
        <v>Γ1,</v>
      </c>
      <c r="I32" s="224" t="str">
        <f>IF(OR(I31="Δ1",I31="Δ2",I31="Δ3",I31="Δ4",I31="Δ5"),VLOOKUP(I31,'3-ΑΙΘΟΥΣΕΣ-Κ28'!$Y$263:$Z$267,2,FALSE),"")</f>
        <v>Γ1,</v>
      </c>
      <c r="J32" s="224" t="str">
        <f>IF(OR(J31="Δ1",J31="Δ2",J31="Δ3",J31="Δ4",J31="Δ5"),VLOOKUP(J31,'3-ΑΙΘΟΥΣΕΣ-Κ28'!$Y$300:$Z$304,2,FALSE),"")</f>
        <v>Γ1,</v>
      </c>
      <c r="K32" s="224" t="str">
        <f>IF(OR(K31="Δ1",K31="Δ2",K31="Δ3",K31="Δ4",K31="Δ5"),VLOOKUP(K31,'3-ΑΙΘΟΥΣΕΣ-Κ28'!$Y$337:$Z$341,2,FALSE),"")</f>
        <v>Γ1,</v>
      </c>
      <c r="L32" s="224" t="str">
        <f>IF(OR(L31="Δ1",L31="Δ2",L31="Δ3",L31="Δ4",L31="Δ5"),VLOOKUP(L31,'3-ΑΙΘΟΥΣΕΣ-Κ28'!$Y$374:$Z$378,2,FALSE),"")</f>
        <v>Γ1,</v>
      </c>
      <c r="M32" s="193" t="str">
        <f>IF(OR(M31="Δ1",M31="Δ2",M31="Δ3",M31="Δ4",M31="Δ5"),VLOOKUP(M31,'3-ΑΙΘΟΥΣΕΣ-Κ28'!$Y$411:$Z$415,2,FALSE),"")</f>
        <v>B4,</v>
      </c>
      <c r="N32" s="193" t="str">
        <f>IF(OR(N31="Δ1",N31="Δ2",N31="Δ3",N31="Δ4",N31="Δ5"),VLOOKUP(N31,'3-ΑΙΘΟΥΣΕΣ-Κ28'!$Y$448:$Z$452,2,FALSE),"")</f>
        <v>Γ1,</v>
      </c>
      <c r="O32" s="193" t="str">
        <f>IF(OR(O31="Δ1",O31="Δ2",O31="Δ3",O31="Δ4",O31="Δ5"),VLOOKUP(O31,'3-ΑΙΘΟΥΣΕΣ-Κ28'!$Y$485:$Z$489,2,FALSE),"")</f>
        <v>Γ1,</v>
      </c>
      <c r="P32" s="193" t="str">
        <f>IF(OR(P31="Δ1",P31="Δ2",P31="Δ3",P31="Δ4",P31="Δ5"),VLOOKUP(P31,'3-ΑΙΘΟΥΣΕΣ-Κ28'!$Y$522:$Z$526,2,FALSE),"")</f>
        <v>Γ1,</v>
      </c>
      <c r="Q32" s="193" t="str">
        <f>IF(OR(Q31="Δ1",Q31="Δ2",Q31="Δ3",Q31="Δ4",Q31="Δ5"),VLOOKUP(Q31,'3-ΑΙΘΟΥΣΕΣ-Κ28'!$Y$559:$Z$563,2,FALSE),"")</f>
        <v>Γ1,</v>
      </c>
      <c r="R32" s="224" t="str">
        <f>IF(OR(R31="Δ1",R31="Δ2",R31="Δ3",R31="Δ4",R31="Δ5"),VLOOKUP(R31,'3-ΑΙΘΟΥΣΕΣ-Κ28'!$Y$596:$Z$600,2,FALSE),"")</f>
        <v/>
      </c>
      <c r="S32" s="224" t="str">
        <f>IF(OR(S31="Δ1",S31="Δ2",S31="Δ3",S31="Δ4",S31="Δ5"),VLOOKUP(S31,'3-ΑΙΘΟΥΣΕΣ-Κ28'!$Y$633:$Z$637,2,FALSE),"")</f>
        <v/>
      </c>
      <c r="T32" s="224" t="str">
        <f>IF(OR(T31="Δ1",T31="Δ2",T31="Δ3",T31="Δ4",T31="Δ5"),VLOOKUP(T31,'3-ΑΙΘΟΥΣΕΣ-Κ28'!$Y$670:$Z$674,2,FALSE),"")</f>
        <v/>
      </c>
      <c r="U32" s="224" t="str">
        <f>IF(OR(U31="Δ1",U31="Δ2",U31="Δ3",U31="Δ4",U31="Δ5"),VLOOKUP(U31,'3-ΑΙΘΟΥΣΕΣ-Κ28'!$Y$707:$Z$711,2,FALSE),"")</f>
        <v/>
      </c>
      <c r="V32" s="224" t="str">
        <f>IF(OR(V31="Δ1",V31="Δ2",V31="Δ3",V31="Δ4",V31="Δ5"),VLOOKUP(V31,'3-ΑΙΘΟΥΣΕΣ-Κ28'!$Y$744:$Z$748,2,FALSE),"")</f>
        <v/>
      </c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</row>
    <row r="33" spans="1:68" s="225" customFormat="1">
      <c r="A33" s="138"/>
      <c r="B33" s="233" t="s">
        <v>55</v>
      </c>
      <c r="C33" s="234" t="s">
        <v>0</v>
      </c>
      <c r="D33" s="234" t="s">
        <v>0</v>
      </c>
      <c r="E33" s="234" t="s">
        <v>0</v>
      </c>
      <c r="F33" s="234" t="s">
        <v>116</v>
      </c>
      <c r="G33" s="234" t="s">
        <v>226</v>
      </c>
      <c r="H33" s="234" t="s">
        <v>125</v>
      </c>
      <c r="I33" s="232" t="s">
        <v>110</v>
      </c>
      <c r="J33" s="232" t="s">
        <v>111</v>
      </c>
      <c r="K33" s="232" t="s">
        <v>227</v>
      </c>
      <c r="L33" s="232" t="s">
        <v>113</v>
      </c>
      <c r="M33" s="232" t="s">
        <v>118</v>
      </c>
      <c r="N33" s="232" t="s">
        <v>193</v>
      </c>
      <c r="O33" s="232" t="s">
        <v>112</v>
      </c>
      <c r="P33" s="232" t="s">
        <v>126</v>
      </c>
      <c r="Q33" s="232" t="s">
        <v>114</v>
      </c>
      <c r="R33" s="232" t="s">
        <v>0</v>
      </c>
      <c r="S33" s="232" t="s">
        <v>0</v>
      </c>
      <c r="T33" s="232" t="s">
        <v>0</v>
      </c>
      <c r="U33" s="232" t="s">
        <v>0</v>
      </c>
      <c r="V33" s="232" t="s">
        <v>231</v>
      </c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</row>
    <row r="34" spans="1:68" ht="60">
      <c r="A34" s="138"/>
      <c r="B34" s="235" t="s">
        <v>216</v>
      </c>
      <c r="C34" s="227" t="str">
        <f>VLOOKUP(C33,'1-ΜΑΘΗΜΑΤΑ'!$B$5:$H$79,2,FALSE)</f>
        <v xml:space="preserve"> </v>
      </c>
      <c r="D34" s="227" t="str">
        <f>VLOOKUP(D33,'1-ΜΑΘΗΜΑΤΑ'!$B$5:$H$79,2,FALSE)</f>
        <v xml:space="preserve"> </v>
      </c>
      <c r="E34" s="227" t="str">
        <f>VLOOKUP(E33,'1-ΜΑΘΗΜΑΤΑ'!$B$5:$H$79,2,FALSE)</f>
        <v xml:space="preserve"> </v>
      </c>
      <c r="F34" s="227" t="str">
        <f>VLOOKUP(F33,'1-ΜΑΘΗΜΑΤΑ'!$B$5:$H$79,2,FALSE)</f>
        <v xml:space="preserve">6Υ-ΝΕΥΡΩΝΙΚΑ ΔΙΚΤΥΑ </v>
      </c>
      <c r="G34" s="227" t="str">
        <f>VLOOKUP(G33,'1-ΜΑΘΗΜΑΤΑ'!$B$5:$H$79,2,FALSE)</f>
        <v>6Δ6Υ-ΤΕΧΝΟΛΟΓΙΑ ΠΑΙΓΝΙΩΝ</v>
      </c>
      <c r="H34" s="227" t="str">
        <f>VLOOKUP(H33,'1-ΜΑΘΗΜΑΤΑ'!$B$5:$H$79,2,FALSE)</f>
        <v>6Δ-ΑΣΥΡΜΑΤΑ ΔΙΚΤΥΑ</v>
      </c>
      <c r="I34" s="227" t="str">
        <f>VLOOKUP(I33,'1-ΜΑΘΗΜΑΤΑ'!$B$5:$H$79,2,FALSE)</f>
        <v>6Λ-ΠΡΟΗΓΜΕΝΑ ΘΕΜΑΤΑ ΒΑΣΕΩΝ ΔΕΔΟΜΕΝΩΝ</v>
      </c>
      <c r="J34" s="227" t="str">
        <f>VLOOKUP(J33,'1-ΜΑΘΗΜΑΤΑ'!$B$5:$H$79,2,FALSE)</f>
        <v>6Λ-ΤΕΧΝΗΤΗ ΝΟΗΜΟΣΥΝΗ</v>
      </c>
      <c r="K34" s="227" t="str">
        <f>VLOOKUP(K33,'1-ΜΑΘΗΜΑΤΑ'!$B$5:$H$79,2,FALSE)</f>
        <v>6Δ6Υ-ΠΑΡΑΛΛΗΛΗ ΕΠΕΞΕΡΓΑΣΙΑ-ΠΑΡΑΛΛΗΛΑ ΣΥΣΤΗΜΑΤΑ</v>
      </c>
      <c r="L34" s="227" t="str">
        <f>VLOOKUP(L33,'1-ΜΑΘΗΜΑΤΑ'!$B$5:$H$79,2,FALSE)</f>
        <v>6Λ-ΒΙΟΠΛΗΡΟΦΟΡΙΚΗ ΚΑΙ ΠΡΟΣΟΜΟΙΩΣΗ ΦΥΣΙΟΛΟΓΙΚΩΝ ΣΥΣΤΗΜΑΤΩΝ</v>
      </c>
      <c r="M34" s="227" t="str">
        <f>VLOOKUP(M33,'1-ΜΑΘΗΜΑΤΑ'!$B$5:$H$79,2,FALSE)</f>
        <v>6Δ-ΔΙΚΤΥΑ ΥΠΟΛΟΓΙΣΤΩΝ ΙΙ</v>
      </c>
      <c r="N34" s="227" t="str">
        <f>VLOOKUP(N33,'1-ΜΑΘΗΜΑΤΑ'!$B$5:$H$79,2,FALSE)</f>
        <v>6Υ-ΑΡΧΙΤΕΚΤΟΝΙΚΗ ΜΕ ΠΡΟΓΡΑΜΜΑΤΙΖΟΜΕΝΗ ΛΟΓΙΚΗ FPGAs</v>
      </c>
      <c r="O34" s="227" t="str">
        <f>VLOOKUP(O33,'1-ΜΑΘΗΜΑΤΑ'!$B$5:$H$79,2,FALSE)</f>
        <v>6Λ-ΔΙΑΧΕΙΡΙΣΗ ΕΡΓΩΝ ΠΛΗΡΟΦΟΡΙΚΗΣ</v>
      </c>
      <c r="P34" s="227" t="str">
        <f>VLOOKUP(P33,'1-ΜΑΘΗΜΑΤΑ'!$B$5:$H$79,2,FALSE)</f>
        <v>6Δ-ΑΝΑΠΤΥΞΗ ΕΦΑΡΜΟΓΩΝ ΠΟΛΥΜΕΣΩΝ</v>
      </c>
      <c r="Q34" s="227" t="str">
        <f>VLOOKUP(Q33,'1-ΜΑΘΗΜΑΤΑ'!$B$5:$H$79,2,FALSE)</f>
        <v>6Λ-ΣΥΣΤΗΜΑΤΑ ΑΞΙΟΛΟΓΙΣΗΣ ΔΙΑΔΙΚΤΥΑΚΩΝ ΕΦΑΡΜΟΓΩΝ</v>
      </c>
      <c r="R34" s="227" t="str">
        <f>VLOOKUP(R33,'1-ΜΑΘΗΜΑΤΑ'!$B$5:$H$79,2,FALSE)</f>
        <v xml:space="preserve"> </v>
      </c>
      <c r="S34" s="227" t="str">
        <f>VLOOKUP(S33,'1-ΜΑΘΗΜΑΤΑ'!$B$5:$H$79,2,FALSE)</f>
        <v xml:space="preserve"> </v>
      </c>
      <c r="T34" s="227" t="str">
        <f>VLOOKUP(T33,'1-ΜΑΘΗΜΑΤΑ'!$B$5:$H$79,2,FALSE)</f>
        <v xml:space="preserve"> </v>
      </c>
      <c r="U34" s="227" t="str">
        <f>VLOOKUP(U33,'1-ΜΑΘΗΜΑΤΑ'!$B$5:$H$79,2,FALSE)</f>
        <v xml:space="preserve"> </v>
      </c>
      <c r="V34" s="227" t="str">
        <f>VLOOKUP(V33,'1-ΜΑΘΗΜΑΤΑ'!$B$5:$H$79,2,FALSE)</f>
        <v>6Υ-ΛΟΓΙΣΜΙΚΟ ΣΥΣΤΗΜΑΤΩΝ</v>
      </c>
    </row>
    <row r="35" spans="1:68">
      <c r="A35" s="138"/>
      <c r="B35" s="217" t="s">
        <v>2</v>
      </c>
      <c r="C35" s="218" t="str">
        <f>VLOOKUP(C33,'1-ΜΑΘΗΜΑΤΑ'!$B$5:$H$79,3,FALSE)</f>
        <v xml:space="preserve"> </v>
      </c>
      <c r="D35" s="218" t="str">
        <f>VLOOKUP(D33,'1-ΜΑΘΗΜΑΤΑ'!$B$5:$H$79,3,FALSE)</f>
        <v xml:space="preserve"> </v>
      </c>
      <c r="E35" s="218" t="str">
        <f>VLOOKUP(E33,'1-ΜΑΘΗΜΑΤΑ'!$B$5:$H$79,3,FALSE)</f>
        <v xml:space="preserve"> </v>
      </c>
      <c r="F35" s="227" t="str">
        <f>VLOOKUP(F33,'1-ΜΑΘΗΜΑΤΑ'!$B$5:$H$79,3,FALSE)</f>
        <v>ΠΑΠΑΔΟΥΡΑΚΗΣ</v>
      </c>
      <c r="G35" s="227" t="str">
        <f>VLOOKUP(G33,'1-ΜΑΘΗΜΑΤΑ'!$B$5:$H$79,3,FALSE)</f>
        <v>ΠΑΧΟΥΛΑΚΗΣ</v>
      </c>
      <c r="H35" s="227" t="str">
        <f>VLOOKUP(H33,'1-ΜΑΘΗΜΑΤΑ'!$B$5:$H$79,3,FALSE)</f>
        <v xml:space="preserve">ΠΑΛΛΗΣ </v>
      </c>
      <c r="I35" s="227" t="str">
        <f>VLOOKUP(I33,'1-ΜΑΘΗΜΑΤΑ'!$B$5:$H$79,3,FALSE)</f>
        <v>ΑΚΟΥΜΙΑΝΑΚΗΣ</v>
      </c>
      <c r="J35" s="227" t="str">
        <f>VLOOKUP(J33,'1-ΜΑΘΗΜΑΤΑ'!$B$5:$H$79,3,FALSE)</f>
        <v>ΜΑΡΑΚΑΚΗΣ</v>
      </c>
      <c r="K35" s="227" t="str">
        <f>VLOOKUP(K33,'1-ΜΑΘΗΜΑΤΑ'!$B$5:$H$79,3,FALSE)</f>
        <v>ΚΟΣΜΑΣ</v>
      </c>
      <c r="L35" s="227" t="str">
        <f>VLOOKUP(L33,'1-ΜΑΘΗΜΑΤΑ'!$B$5:$H$79,3,FALSE)</f>
        <v>ΚΟΥΜΑΚΗΣ</v>
      </c>
      <c r="M35" s="227" t="str">
        <f>VLOOKUP(M33,'1-ΜΑΘΗΜΑΤΑ'!$B$5:$H$79,3,FALSE)</f>
        <v>ΠΑΠΑΔΑΚΗΣ ΧΑΡ</v>
      </c>
      <c r="N35" s="227" t="str">
        <f>VLOOKUP(N33,'1-ΜΑΘΗΜΑΤΑ'!$B$5:$H$79,3,FALSE)</f>
        <v>ΚΟΡΝΑΡΟΣ</v>
      </c>
      <c r="O35" s="227" t="str">
        <f>VLOOKUP(O33,'1-ΜΑΘΗΜΑΤΑ'!$B$5:$H$79,3,FALSE)</f>
        <v>ΤΣΙΚΝΑΚΗΣ</v>
      </c>
      <c r="P35" s="227" t="str">
        <f>VLOOKUP(P33,'1-ΜΑΘΗΜΑΤΑ'!$B$5:$H$79,3,FALSE)</f>
        <v>ΜΑΛΑΜΟΣ</v>
      </c>
      <c r="Q35" s="227" t="str">
        <f>VLOOKUP(Q33,'1-ΜΑΘΗΜΑΤΑ'!$B$5:$H$79,3,FALSE)</f>
        <v>ΑΙΒΑΛΗΣ</v>
      </c>
      <c r="R35" s="219" t="str">
        <f>VLOOKUP(R33,'1-ΜΑΘΗΜΑΤΑ'!$B$5:$H$79,3,FALSE)</f>
        <v xml:space="preserve"> </v>
      </c>
      <c r="S35" s="219" t="str">
        <f>VLOOKUP(S33,'1-ΜΑΘΗΜΑΤΑ'!$B$5:$H$79,3,FALSE)</f>
        <v xml:space="preserve"> </v>
      </c>
      <c r="T35" s="219" t="str">
        <f>VLOOKUP(T33,'1-ΜΑΘΗΜΑΤΑ'!$B$5:$H$79,3,FALSE)</f>
        <v xml:space="preserve"> </v>
      </c>
      <c r="U35" s="219" t="str">
        <f>VLOOKUP(U33,'1-ΜΑΘΗΜΑΤΑ'!$B$5:$H$79,3,FALSE)</f>
        <v xml:space="preserve"> </v>
      </c>
      <c r="V35" s="219" t="str">
        <f>VLOOKUP(V33,'1-ΜΑΘΗΜΑΤΑ'!$B$5:$H$79,3,FALSE)</f>
        <v xml:space="preserve">ΓΡΑΜΜΑΤΙΚΑΚΗΣ </v>
      </c>
    </row>
    <row r="36" spans="1:68" s="222" customFormat="1">
      <c r="A36" s="138"/>
      <c r="B36" s="221" t="s">
        <v>140</v>
      </c>
      <c r="C36" s="218" t="str">
        <f>VLOOKUP(C33,'1-ΜΑΘΗΜΑΤΑ'!$B$5:$H$79,5,FALSE)</f>
        <v xml:space="preserve"> </v>
      </c>
      <c r="D36" s="218" t="str">
        <f>VLOOKUP(D33,'1-ΜΑΘΗΜΑΤΑ'!$B$5:$H$79,5,FALSE)</f>
        <v xml:space="preserve"> </v>
      </c>
      <c r="E36" s="218" t="str">
        <f>VLOOKUP(E33,'1-ΜΑΘΗΜΑΤΑ'!$B$5:$H$79,5,FALSE)</f>
        <v xml:space="preserve"> </v>
      </c>
      <c r="F36" s="218" t="str">
        <f>VLOOKUP(F33,'1-ΜΑΘΗΜΑΤΑ'!$B$5:$H$79,5,FALSE)</f>
        <v xml:space="preserve">62 / 43 / </v>
      </c>
      <c r="G36" s="218" t="str">
        <f>VLOOKUP(G33,'1-ΜΑΘΗΜΑΤΑ'!$B$5:$H$79,5,FALSE)</f>
        <v xml:space="preserve">128 / 89 / </v>
      </c>
      <c r="H36" s="219" t="str">
        <f>VLOOKUP(H33,'1-ΜΑΘΗΜΑΤΑ'!$B$5:$H$79,5,FALSE)</f>
        <v xml:space="preserve">71 / 49 / </v>
      </c>
      <c r="I36" s="219" t="str">
        <f>VLOOKUP(I33,'1-ΜΑΘΗΜΑΤΑ'!$B$5:$H$79,5,FALSE)</f>
        <v xml:space="preserve">72 / 50 / </v>
      </c>
      <c r="J36" s="219" t="str">
        <f>VLOOKUP(J33,'1-ΜΑΘΗΜΑΤΑ'!$B$5:$H$79,5,FALSE)</f>
        <v xml:space="preserve">48 / 33 / </v>
      </c>
      <c r="K36" s="219" t="str">
        <f>VLOOKUP(K33,'1-ΜΑΘΗΜΑΤΑ'!$B$5:$H$79,5,FALSE)</f>
        <v xml:space="preserve">23 / 16 / </v>
      </c>
      <c r="L36" s="219" t="str">
        <f>VLOOKUP(L33,'1-ΜΑΘΗΜΑΤΑ'!$B$5:$H$79,5,FALSE)</f>
        <v xml:space="preserve">44 / 30 / </v>
      </c>
      <c r="M36" s="218" t="str">
        <f>VLOOKUP(M33,'1-ΜΑΘΗΜΑΤΑ'!$B$5:$H$79,5,FALSE)</f>
        <v xml:space="preserve">56 / 39 / </v>
      </c>
      <c r="N36" s="218" t="str">
        <f>VLOOKUP(N33,'1-ΜΑΘΗΜΑΤΑ'!$B$5:$H$79,5,FALSE)</f>
        <v xml:space="preserve">64 / 44 / </v>
      </c>
      <c r="O36" s="218" t="str">
        <f>VLOOKUP(O33,'1-ΜΑΘΗΜΑΤΑ'!$B$5:$H$79,5,FALSE)</f>
        <v xml:space="preserve">100 / 70 / </v>
      </c>
      <c r="P36" s="220" t="str">
        <f>VLOOKUP(P33,'1-ΜΑΘΗΜΑΤΑ'!$B$5:$H$79,5,FALSE)</f>
        <v xml:space="preserve">66 / 46 / </v>
      </c>
      <c r="Q36" s="220" t="str">
        <f>VLOOKUP(Q33,'1-ΜΑΘΗΜΑΤΑ'!$B$5:$H$79,5,FALSE)</f>
        <v xml:space="preserve">114 / 79 / </v>
      </c>
      <c r="R36" s="219" t="str">
        <f>VLOOKUP(R33,'1-ΜΑΘΗΜΑΤΑ'!$B$5:$H$79,5,FALSE)</f>
        <v xml:space="preserve"> </v>
      </c>
      <c r="S36" s="219" t="str">
        <f>VLOOKUP(S33,'1-ΜΑΘΗΜΑΤΑ'!$B$5:$H$79,5,FALSE)</f>
        <v xml:space="preserve"> </v>
      </c>
      <c r="T36" s="219" t="str">
        <f>VLOOKUP(T33,'1-ΜΑΘΗΜΑΤΑ'!$B$5:$H$79,5,FALSE)</f>
        <v xml:space="preserve"> </v>
      </c>
      <c r="U36" s="219" t="str">
        <f>VLOOKUP(U33,'1-ΜΑΘΗΜΑΤΑ'!$B$5:$H$79,5,FALSE)</f>
        <v xml:space="preserve"> </v>
      </c>
      <c r="V36" s="219" t="str">
        <f>VLOOKUP(V33,'1-ΜΑΘΗΜΑΤΑ'!$B$5:$H$79,5,FALSE)</f>
        <v xml:space="preserve">23 / 16 / </v>
      </c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</row>
    <row r="37" spans="1:68" s="222" customFormat="1">
      <c r="A37" s="138">
        <f>COUNTA(C37:V37)</f>
        <v>12</v>
      </c>
      <c r="B37" s="221" t="s">
        <v>142</v>
      </c>
      <c r="C37" s="228"/>
      <c r="D37" s="228"/>
      <c r="E37" s="228"/>
      <c r="F37" s="228" t="s">
        <v>37</v>
      </c>
      <c r="G37" s="228" t="s">
        <v>35</v>
      </c>
      <c r="H37" s="219" t="s">
        <v>38</v>
      </c>
      <c r="I37" s="219" t="s">
        <v>38</v>
      </c>
      <c r="J37" s="219" t="s">
        <v>35</v>
      </c>
      <c r="K37" s="219" t="s">
        <v>38</v>
      </c>
      <c r="L37" s="219" t="s">
        <v>37</v>
      </c>
      <c r="M37" s="218" t="s">
        <v>30</v>
      </c>
      <c r="N37" s="218" t="s">
        <v>38</v>
      </c>
      <c r="O37" s="218" t="s">
        <v>30</v>
      </c>
      <c r="P37" s="218" t="s">
        <v>35</v>
      </c>
      <c r="Q37" s="218" t="s">
        <v>38</v>
      </c>
      <c r="R37" s="219"/>
      <c r="S37" s="219"/>
      <c r="T37" s="219"/>
      <c r="U37" s="219"/>
      <c r="V37" s="219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</row>
    <row r="38" spans="1:68" s="222" customFormat="1" ht="16.5" thickBot="1">
      <c r="A38" s="138"/>
      <c r="B38" s="223" t="s">
        <v>143</v>
      </c>
      <c r="C38" s="193" t="str">
        <f>IF(OR(C37="Δ1",C37="Δ2",C37="Δ3",C37="Δ4",C37="Δ5"),VLOOKUP(C37,'3-ΑΙΘΟΥΣΕΣ-Κ28'!$Y$41:$Z$45,2,FALSE),"")</f>
        <v/>
      </c>
      <c r="D38" s="193" t="str">
        <f>IF(OR(D37="Δ1",D37="Δ2",D37="Δ3",D37="Δ4",D37="Δ5"),VLOOKUP(D37,'3-ΑΙΘΟΥΣΕΣ-Κ28'!$Y$78:$Z$82,2,FALSE),"")</f>
        <v/>
      </c>
      <c r="E38" s="193" t="str">
        <f>IF(OR(E37="Δ1",E37="Δ2",E37="Δ3",E37="Δ4",E37="Δ5"),VLOOKUP(E37,'3-ΑΙΘΟΥΣΕΣ-Κ28'!$Y$115:$Z$119,2,FALSE),"")</f>
        <v/>
      </c>
      <c r="F38" s="193" t="str">
        <f>IF(OR(F37="Δ1",F37="Δ2",F37="Δ3",F37="Δ4",F37="Δ5"),VLOOKUP(F37,'3-ΑΙΘΟΥΣΕΣ-Κ28'!$Y$152:$Z$156,2,FALSE),"")</f>
        <v>ΚΑΜ,</v>
      </c>
      <c r="G38" s="193" t="str">
        <f>IF(OR(G37="Δ1",G37="Δ2",G37="Δ3",G37="Δ4",G37="Δ5"),VLOOKUP(G37,'3-ΑΙΘΟΥΣΕΣ-Κ28'!$Y$189:$Z$193,2,FALSE),"")</f>
        <v>ΚΑΜ,ΣΕΥΠ,</v>
      </c>
      <c r="H38" s="224" t="str">
        <f>IF(OR(H37="Δ1",H37="Δ2",H37="Δ3",H37="Δ4",H37="Δ5"),VLOOKUP(H37,'3-ΑΙΘΟΥΣΕΣ-Κ28'!$Y$226:$Z$230,2,FALSE),"")</f>
        <v>Γ4,Γ5,</v>
      </c>
      <c r="I38" s="224" t="str">
        <f>IF(OR(I37="Δ1",I37="Δ2",I37="Δ3",I37="Δ4",I37="Δ5"),VLOOKUP(I37,'3-ΑΙΘΟΥΣΕΣ-Κ28'!$Y$263:$Z$267,2,FALSE),"")</f>
        <v>ΚΑΜ,</v>
      </c>
      <c r="J38" s="224" t="str">
        <f>IF(OR(J37="Δ1",J37="Δ2",J37="Δ3",J37="Δ4",J37="Δ5"),VLOOKUP(J37,'3-ΑΙΘΟΥΣΕΣ-Κ28'!$Y$300:$Z$304,2,FALSE),"")</f>
        <v>ΚΑΜ,</v>
      </c>
      <c r="K38" s="224" t="str">
        <f>IF(OR(K37="Δ1",K37="Δ2",K37="Δ3",K37="Δ4",K37="Δ5"),VLOOKUP(K37,'3-ΑΙΘΟΥΣΕΣ-Κ28'!$Y$337:$Z$341,2,FALSE),"")</f>
        <v>Γ1,</v>
      </c>
      <c r="L38" s="224" t="str">
        <f>IF(OR(L37="Δ1",L37="Δ2",L37="Δ3",L37="Δ4",L37="Δ5"),VLOOKUP(L37,'3-ΑΙΘΟΥΣΕΣ-Κ28'!$Y$374:$Z$378,2,FALSE),"")</f>
        <v>B2,</v>
      </c>
      <c r="M38" s="193" t="str">
        <f>IF(OR(M37="Δ1",M37="Δ2",M37="Δ3",M37="Δ4",M37="Δ5"),VLOOKUP(M37,'3-ΑΙΘΟΥΣΕΣ-Κ28'!$Y$411:$Z$415,2,FALSE),"")</f>
        <v>ΚΑΜ,</v>
      </c>
      <c r="N38" s="193" t="str">
        <f>IF(OR(N37="Δ1",N37="Δ2",N37="Δ3",N37="Δ4",N37="Δ5"),VLOOKUP(N37,'3-ΑΙΘΟΥΣΕΣ-Κ28'!$Y$448:$Z$452,2,FALSE),"")</f>
        <v>ΚΑΜ,</v>
      </c>
      <c r="O38" s="193" t="str">
        <f>IF(OR(O37="Δ1",O37="Δ2",O37="Δ3",O37="Δ4",O37="Δ5"),VLOOKUP(O37,'3-ΑΙΘΟΥΣΕΣ-Κ28'!$Y$485:$Z$489,2,FALSE),"")</f>
        <v>B2,B3,</v>
      </c>
      <c r="P38" s="193" t="str">
        <f>IF(OR(P37="Δ1",P37="Δ2",P37="Δ3",P37="Δ4",P37="Δ5"),VLOOKUP(P37,'3-ΑΙΘΟΥΣΕΣ-Κ28'!$Y$522:$Z$526,2,FALSE),"")</f>
        <v>ΚΑΜ,</v>
      </c>
      <c r="Q38" s="193" t="str">
        <f>IF(OR(Q37="Δ1",Q37="Δ2",Q37="Δ3",Q37="Δ4",Q37="Δ5"),VLOOKUP(Q37,'3-ΑΙΘΟΥΣΕΣ-Κ28'!$Y$559:$Z$563,2,FALSE),"")</f>
        <v>B3,B4,</v>
      </c>
      <c r="R38" s="224" t="str">
        <f>IF(OR(R37="Δ1",R37="Δ2",R37="Δ3",R37="Δ4",R37="Δ5"),VLOOKUP(R37,'3-ΑΙΘΟΥΣΕΣ-Κ28'!$Y$596:$Z$600,2,FALSE),"")</f>
        <v/>
      </c>
      <c r="S38" s="224" t="str">
        <f>IF(OR(S37="Δ1",S37="Δ2",S37="Δ3",S37="Δ4",S37="Δ5"),VLOOKUP(S37,'3-ΑΙΘΟΥΣΕΣ-Κ28'!$Y$633:$Z$637,2,FALSE),"")</f>
        <v/>
      </c>
      <c r="T38" s="224" t="str">
        <f>IF(OR(T37="Δ1",T37="Δ2",T37="Δ3",T37="Δ4",T37="Δ5"),VLOOKUP(T37,'3-ΑΙΘΟΥΣΕΣ-Κ28'!$Y$670:$Z$674,2,FALSE),"")</f>
        <v/>
      </c>
      <c r="U38" s="224" t="str">
        <f>IF(OR(U37="Δ1",U37="Δ2",U37="Δ3",U37="Δ4",U37="Δ5"),VLOOKUP(U37,'3-ΑΙΘΟΥΣΕΣ-Κ28'!$Y$707:$Z$711,2,FALSE),"")</f>
        <v/>
      </c>
      <c r="V38" s="224" t="str">
        <f>IF(OR(V37="Δ1",V37="Δ2",V37="Δ3",V37="Δ4",V37="Δ5"),VLOOKUP(V37,'3-ΑΙΘΟΥΣΕΣ-Κ28'!$Y$744:$Z$748,2,FALSE),"")</f>
        <v/>
      </c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</row>
    <row r="39" spans="1:68" s="225" customFormat="1">
      <c r="A39" s="138"/>
      <c r="B39" s="214" t="s">
        <v>55</v>
      </c>
      <c r="C39" s="229" t="s">
        <v>0</v>
      </c>
      <c r="D39" s="230" t="s">
        <v>0</v>
      </c>
      <c r="E39" s="230" t="s">
        <v>0</v>
      </c>
      <c r="F39" s="230" t="s">
        <v>108</v>
      </c>
      <c r="G39" s="230" t="s">
        <v>223</v>
      </c>
      <c r="H39" s="230" t="s">
        <v>0</v>
      </c>
      <c r="I39" s="230" t="s">
        <v>0</v>
      </c>
      <c r="J39" s="231" t="s">
        <v>0</v>
      </c>
      <c r="K39" s="231" t="s">
        <v>104</v>
      </c>
      <c r="L39" s="231" t="s">
        <v>102</v>
      </c>
      <c r="M39" s="231" t="s">
        <v>103</v>
      </c>
      <c r="N39" s="231" t="s">
        <v>109</v>
      </c>
      <c r="O39" s="231" t="s">
        <v>101</v>
      </c>
      <c r="P39" s="231" t="s">
        <v>228</v>
      </c>
      <c r="Q39" s="231" t="s">
        <v>230</v>
      </c>
      <c r="R39" s="231" t="s">
        <v>0</v>
      </c>
      <c r="S39" s="231" t="s">
        <v>0</v>
      </c>
      <c r="T39" s="231" t="s">
        <v>0</v>
      </c>
      <c r="U39" s="231" t="s">
        <v>0</v>
      </c>
      <c r="V39" s="231" t="s">
        <v>106</v>
      </c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</row>
    <row r="40" spans="1:68" s="142" customFormat="1" ht="75" customHeight="1">
      <c r="A40" s="138"/>
      <c r="B40" s="139" t="s">
        <v>207</v>
      </c>
      <c r="C40" s="140" t="str">
        <f>VLOOKUP(C39,'1-ΜΑΘΗΜΑΤΑ'!$B$5:$H$79,2,FALSE)</f>
        <v xml:space="preserve"> </v>
      </c>
      <c r="D40" s="140" t="str">
        <f>VLOOKUP(D39,'1-ΜΑΘΗΜΑΤΑ'!$B$5:$H$79,2,FALSE)</f>
        <v xml:space="preserve"> </v>
      </c>
      <c r="E40" s="140" t="str">
        <f>VLOOKUP(E39,'1-ΜΑΘΗΜΑΤΑ'!$B$5:$H$79,2,FALSE)</f>
        <v xml:space="preserve"> </v>
      </c>
      <c r="F40" s="140" t="str">
        <f>VLOOKUP(F39,'1-ΜΑΘΗΜΑΤΑ'!$B$5:$H$79,2,FALSE)</f>
        <v>7Υ-ΕΝΣΩΜΑΤΩΜΕΝΑ ΣΥΣΤΗΜΑΤΑ</v>
      </c>
      <c r="G40" s="140" t="str">
        <f>VLOOKUP(G39,'1-ΜΑΘΗΜΑΤΑ'!$B$5:$H$79,2,FALSE)</f>
        <v>7Δ5Λ-ΠΟΛΥΜΕΣΙΚΕΣ ΥΠΗΡΕΣΙΕΣ ΣΤΗΝ ΥΓΕΙΑ</v>
      </c>
      <c r="H40" s="140" t="str">
        <f>VLOOKUP(H39,'1-ΜΑΘΗΜΑΤΑ'!$B$5:$H$79,2,FALSE)</f>
        <v xml:space="preserve"> </v>
      </c>
      <c r="I40" s="140" t="str">
        <f>VLOOKUP(I39,'1-ΜΑΘΗΜΑΤΑ'!$B$5:$H$79,2,FALSE)</f>
        <v xml:space="preserve"> </v>
      </c>
      <c r="J40" s="140" t="str">
        <f>VLOOKUP(J39,'1-ΜΑΘΗΜΑΤΑ'!$B$5:$H$79,2,FALSE)</f>
        <v xml:space="preserve"> </v>
      </c>
      <c r="K40" s="140" t="str">
        <f>VLOOKUP(K39,'1-ΜΑΘΗΜΑΤΑ'!$B$5:$H$79,2,FALSE)</f>
        <v>7Λ-ΔΙΕΠΑΦΗ ΧΡΗΣΤΗ ΥΠΟΛΟΓΙΣΤΗ</v>
      </c>
      <c r="L40" s="140" t="str">
        <f>VLOOKUP(L39,'1-ΜΑΘΗΜΑΤΑ'!$B$5:$H$79,2,FALSE)</f>
        <v>7Δ-ΚΑΤΑΝΕΜΗΜΕΝΑ ΣΥΣΤΗΜΑΤΑ ΚΑΙ ΥΠΟΛΟΓΙΣΤΙΚΑ ΝΕΦΗ</v>
      </c>
      <c r="M40" s="140" t="str">
        <f>VLOOKUP(M39,'1-ΜΑΘΗΜΑΤΑ'!$B$5:$H$79,2,FALSE)</f>
        <v>7Δ-ΑΣΦΑΛΕΙΑ ΔΙΚΤΥΩΝ</v>
      </c>
      <c r="N40" s="140" t="str">
        <f>VLOOKUP(N39,'1-ΜΑΘΗΜΑΤΑ'!$B$5:$H$79,2,FALSE)</f>
        <v>7Υ-ΤΕΧΝΗΤΗ ΟΡΑΣΗ</v>
      </c>
      <c r="O40" s="140" t="str">
        <f>VLOOKUP(O39,'1-ΜΑΘΗΜΑΤΑ'!$B$5:$H$79,2,FALSE)</f>
        <v>7Δ-ΔΙΚΤΥΑ ΚΙΝΗΤΩΝ &amp; ΠΡΟΣΩΠΙΚΩΝ ΕΠΙΚΟΙΝΩΝΙΩΝ</v>
      </c>
      <c r="P40" s="140" t="str">
        <f>VLOOKUP(P39,'1-ΜΑΘΗΜΑΤΑ'!$B$5:$H$79,2,FALSE)</f>
        <v>7Δ7Υ-ΔΙΑΔΙΚΤΥΟ ΤΩΝ ΑΝΤΙΚΕΙΜΕΝΩΝ ΚΑΙ ΑΥΤΟΜΑΤΙΣΜΟΙ</v>
      </c>
      <c r="Q40" s="140" t="str">
        <f>VLOOKUP(Q39,'1-ΜΑΘΗΜΑΤΑ'!$B$5:$H$79,2,FALSE)</f>
        <v>7Λ7Υ-ΑΣΦΑΛΕΙΑ ΠΛΗΡΟΦΟΡΙΑΚΩΝ ΣΥΣΤΗΜΑΤΩΝ</v>
      </c>
      <c r="R40" s="140" t="str">
        <f>VLOOKUP(R39,'1-ΜΑΘΗΜΑΤΑ'!$B$5:$H$79,2,FALSE)</f>
        <v xml:space="preserve"> </v>
      </c>
      <c r="S40" s="140" t="str">
        <f>VLOOKUP(S39,'1-ΜΑΘΗΜΑΤΑ'!$B$5:$H$79,2,FALSE)</f>
        <v xml:space="preserve"> </v>
      </c>
      <c r="T40" s="140" t="str">
        <f>VLOOKUP(T39,'1-ΜΑΘΗΜΑΤΑ'!$B$5:$H$79,2,FALSE)</f>
        <v xml:space="preserve"> </v>
      </c>
      <c r="U40" s="140" t="str">
        <f>VLOOKUP(U39,'1-ΜΑΘΗΜΑΤΑ'!$B$5:$H$79,2,FALSE)</f>
        <v xml:space="preserve"> </v>
      </c>
      <c r="V40" s="140" t="str">
        <f>VLOOKUP(V39,'1-ΜΑΘΗΜΑΤΑ'!$B$5:$H$79,2,FALSE)</f>
        <v>7Λ-ΣΥΣΤΗΜΑΤΑ ΓΝΩΣΗΣ</v>
      </c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</row>
    <row r="41" spans="1:68" s="222" customFormat="1" ht="16.5" thickBot="1">
      <c r="A41" s="138"/>
      <c r="B41" s="284" t="s">
        <v>2</v>
      </c>
      <c r="C41" s="193" t="str">
        <f>VLOOKUP(C39,'1-ΜΑΘΗΜΑΤΑ'!$B$5:$H$79,3,FALSE)</f>
        <v xml:space="preserve"> </v>
      </c>
      <c r="D41" s="193" t="str">
        <f>VLOOKUP(D39,'1-ΜΑΘΗΜΑΤΑ'!$B$5:$H$79,3,FALSE)</f>
        <v xml:space="preserve"> </v>
      </c>
      <c r="E41" s="193" t="str">
        <f>VLOOKUP(E39,'1-ΜΑΘΗΜΑΤΑ'!$B$5:$H$79,3,FALSE)</f>
        <v xml:space="preserve"> </v>
      </c>
      <c r="F41" s="218" t="str">
        <f>VLOOKUP(F39,'1-ΜΑΘΗΜΑΤΑ'!$B$5:$H$79,3,FALSE)</f>
        <v>ΚΟΡΝΑΡΟΣ</v>
      </c>
      <c r="G41" s="297" t="str">
        <f>VLOOKUP(G39,'1-ΜΑΘΗΜΑΤΑ'!$B$5:$H$79,3,FALSE)</f>
        <v>ΡΟΝΙΩΤΗΣ</v>
      </c>
      <c r="H41" s="219" t="str">
        <f>VLOOKUP(H39,'1-ΜΑΘΗΜΑΤΑ'!$B$5:$H$79,3,FALSE)</f>
        <v xml:space="preserve"> </v>
      </c>
      <c r="I41" s="219" t="str">
        <f>VLOOKUP(I39,'1-ΜΑΘΗΜΑΤΑ'!$B$5:$H$79,3,FALSE)</f>
        <v xml:space="preserve"> </v>
      </c>
      <c r="J41" s="219" t="str">
        <f>VLOOKUP(J39,'1-ΜΑΘΗΜΑΤΑ'!$B$5:$H$79,3,FALSE)</f>
        <v xml:space="preserve"> </v>
      </c>
      <c r="K41" s="219" t="str">
        <f>VLOOKUP(K39,'1-ΜΑΘΗΜΑΤΑ'!$B$5:$H$79,3,FALSE)</f>
        <v>ΑΚΟΥΜΙΑΝΑΚΗΣ</v>
      </c>
      <c r="L41" s="297" t="str">
        <f>VLOOKUP(L39,'1-ΜΑΘΗΜΑΤΑ'!$B$5:$H$79,3,FALSE)</f>
        <v>ΠΑΠΑΔΑΚΗΣ ΧΑΡ</v>
      </c>
      <c r="M41" s="218" t="str">
        <f>VLOOKUP(M39,'1-ΜΑΘΗΜΑΤΑ'!$B$5:$H$79,3,FALSE)</f>
        <v>ΦΥΣΑΡΑΚΗΣ</v>
      </c>
      <c r="N41" s="297" t="str">
        <f>VLOOKUP(N39,'1-ΜΑΘΗΜΑΤΑ'!$B$5:$H$79,3,FALSE)</f>
        <v>ΓΙΑΝΝΑΚΑΚΗΣ</v>
      </c>
      <c r="O41" s="218" t="str">
        <f>VLOOKUP(O39,'1-ΜΑΘΗΜΑΤΑ'!$B$5:$H$79,3,FALSE)</f>
        <v xml:space="preserve">ΣΤΡΑΤΑΚΗΣ </v>
      </c>
      <c r="P41" s="218" t="str">
        <f>VLOOKUP(P39,'1-ΜΑΘΗΜΑΤΑ'!$B$5:$H$79,3,FALSE)</f>
        <v>ΠΑΝΑΓΙΩΤΑΚΗΣ</v>
      </c>
      <c r="Q41" s="218" t="str">
        <f>VLOOKUP(Q39,'1-ΜΑΘΗΜΑΤΑ'!$B$5:$H$79,3,FALSE)</f>
        <v>ΦΥΣΑΡΑΚΗΣ</v>
      </c>
      <c r="R41" s="219" t="str">
        <f>VLOOKUP(R39,'1-ΜΑΘΗΜΑΤΑ'!$B$5:$H$79,3,FALSE)</f>
        <v xml:space="preserve"> </v>
      </c>
      <c r="S41" s="219" t="str">
        <f>VLOOKUP(S39,'1-ΜΑΘΗΜΑΤΑ'!$B$5:$H$79,3,FALSE)</f>
        <v xml:space="preserve"> </v>
      </c>
      <c r="T41" s="219" t="str">
        <f>VLOOKUP(T39,'1-ΜΑΘΗΜΑΤΑ'!$B$5:$H$79,3,FALSE)</f>
        <v xml:space="preserve"> </v>
      </c>
      <c r="U41" s="219" t="str">
        <f>VLOOKUP(U39,'1-ΜΑΘΗΜΑΤΑ'!$B$5:$H$79,3,FALSE)</f>
        <v xml:space="preserve"> </v>
      </c>
      <c r="V41" s="219" t="str">
        <f>VLOOKUP(V39,'1-ΜΑΘΗΜΑΤΑ'!$B$5:$H$79,3,FALSE)</f>
        <v>ΜΑΡΑΚΑΚΗΣ</v>
      </c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</row>
    <row r="42" spans="1:68" s="236" customFormat="1">
      <c r="A42" s="138"/>
      <c r="B42" s="287" t="s">
        <v>140</v>
      </c>
      <c r="C42" s="218" t="str">
        <f>VLOOKUP(C39,'1-ΜΑΘΗΜΑΤΑ'!$B$5:$H$79,5,FALSE)</f>
        <v xml:space="preserve"> </v>
      </c>
      <c r="D42" s="218" t="str">
        <f>VLOOKUP(D39,'1-ΜΑΘΗΜΑΤΑ'!$B$5:$H$79,5,FALSE)</f>
        <v xml:space="preserve"> </v>
      </c>
      <c r="E42" s="218" t="str">
        <f>VLOOKUP(E39,'1-ΜΑΘΗΜΑΤΑ'!$B$5:$H$79,5,FALSE)</f>
        <v xml:space="preserve"> </v>
      </c>
      <c r="F42" s="218" t="str">
        <f>VLOOKUP(F39,'1-ΜΑΘΗΜΑΤΑ'!$B$5:$H$79,5,FALSE)</f>
        <v xml:space="preserve">8 / 5 / </v>
      </c>
      <c r="G42" s="218" t="str">
        <f>VLOOKUP(G39,'1-ΜΑΘΗΜΑΤΑ'!$B$5:$H$79,5,FALSE)</f>
        <v xml:space="preserve">1 / 0 / </v>
      </c>
      <c r="H42" s="219" t="str">
        <f>VLOOKUP(H39,'1-ΜΑΘΗΜΑΤΑ'!$B$5:$H$79,5,FALSE)</f>
        <v xml:space="preserve"> </v>
      </c>
      <c r="I42" s="219" t="str">
        <f>VLOOKUP(I39,'1-ΜΑΘΗΜΑΤΑ'!$B$5:$H$79,5,FALSE)</f>
        <v xml:space="preserve"> </v>
      </c>
      <c r="J42" s="219" t="str">
        <f>VLOOKUP(J39,'1-ΜΑΘΗΜΑΤΑ'!$B$5:$H$79,5,FALSE)</f>
        <v xml:space="preserve"> </v>
      </c>
      <c r="K42" s="219" t="str">
        <f>VLOOKUP(K39,'1-ΜΑΘΗΜΑΤΑ'!$B$5:$H$79,5,FALSE)</f>
        <v xml:space="preserve">1 / 0 / </v>
      </c>
      <c r="L42" s="219" t="str">
        <f>VLOOKUP(L39,'1-ΜΑΘΗΜΑΤΑ'!$B$5:$H$79,5,FALSE)</f>
        <v xml:space="preserve">4 / 2 / </v>
      </c>
      <c r="M42" s="218" t="str">
        <f>VLOOKUP(M39,'1-ΜΑΘΗΜΑΤΑ'!$B$5:$H$79,5,FALSE)</f>
        <v xml:space="preserve">21 / 14 / </v>
      </c>
      <c r="N42" s="218" t="str">
        <f>VLOOKUP(N39,'1-ΜΑΘΗΜΑΤΑ'!$B$5:$H$79,5,FALSE)</f>
        <v xml:space="preserve">8 / 5 / </v>
      </c>
      <c r="O42" s="218" t="str">
        <f>VLOOKUP(O39,'1-ΜΑΘΗΜΑΤΑ'!$B$5:$H$79,5,FALSE)</f>
        <v xml:space="preserve">12 / 8 / </v>
      </c>
      <c r="P42" s="218" t="str">
        <f>VLOOKUP(P39,'1-ΜΑΘΗΜΑΤΑ'!$B$5:$H$79,5,FALSE)</f>
        <v xml:space="preserve">2 / 1 / </v>
      </c>
      <c r="Q42" s="218" t="str">
        <f>VLOOKUP(Q39,'1-ΜΑΘΗΜΑΤΑ'!$B$5:$H$79,5,FALSE)</f>
        <v xml:space="preserve">33 / 23 / </v>
      </c>
      <c r="R42" s="219" t="str">
        <f>VLOOKUP(R39,'1-ΜΑΘΗΜΑΤΑ'!$B$5:$H$79,5,FALSE)</f>
        <v xml:space="preserve"> </v>
      </c>
      <c r="S42" s="219" t="str">
        <f>VLOOKUP(S39,'1-ΜΑΘΗΜΑΤΑ'!$B$5:$H$79,5,FALSE)</f>
        <v xml:space="preserve"> </v>
      </c>
      <c r="T42" s="219" t="str">
        <f>VLOOKUP(T39,'1-ΜΑΘΗΜΑΤΑ'!$B$5:$H$79,5,FALSE)</f>
        <v xml:space="preserve"> </v>
      </c>
      <c r="U42" s="219" t="str">
        <f>VLOOKUP(U39,'1-ΜΑΘΗΜΑΤΑ'!$B$5:$H$79,5,FALSE)</f>
        <v xml:space="preserve"> </v>
      </c>
      <c r="V42" s="219" t="str">
        <f>VLOOKUP(V39,'1-ΜΑΘΗΜΑΤΑ'!$B$5:$H$79,5,FALSE)</f>
        <v xml:space="preserve">0 / 0 / </v>
      </c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</row>
    <row r="43" spans="1:68" s="236" customFormat="1">
      <c r="A43" s="138">
        <f>COUNTA(C43:V43)</f>
        <v>9</v>
      </c>
      <c r="B43" s="221" t="s">
        <v>142</v>
      </c>
      <c r="C43" s="228"/>
      <c r="D43" s="228"/>
      <c r="E43" s="228"/>
      <c r="F43" s="228" t="s">
        <v>30</v>
      </c>
      <c r="G43" s="228" t="s">
        <v>40</v>
      </c>
      <c r="H43" s="219"/>
      <c r="I43" s="219"/>
      <c r="J43" s="219"/>
      <c r="K43" s="219" t="s">
        <v>35</v>
      </c>
      <c r="L43" s="219" t="s">
        <v>30</v>
      </c>
      <c r="M43" s="218" t="s">
        <v>38</v>
      </c>
      <c r="N43" s="218" t="s">
        <v>40</v>
      </c>
      <c r="O43" s="218" t="s">
        <v>38</v>
      </c>
      <c r="P43" s="218" t="s">
        <v>37</v>
      </c>
      <c r="Q43" s="218" t="s">
        <v>30</v>
      </c>
      <c r="R43" s="219"/>
      <c r="S43" s="219"/>
      <c r="T43" s="219"/>
      <c r="U43" s="219"/>
      <c r="V43" s="219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</row>
    <row r="44" spans="1:68" s="222" customFormat="1" ht="16.5" thickBot="1">
      <c r="A44" s="138"/>
      <c r="B44" s="223" t="s">
        <v>143</v>
      </c>
      <c r="C44" s="193" t="str">
        <f>IF(OR(C43="Δ1",C43="Δ2",C43="Δ3",C43="Δ4",C43="Δ5"),VLOOKUP(C43,'3-ΑΙΘΟΥΣΕΣ-Κ28'!$Y$41:$Z$45,2,FALSE),"")</f>
        <v/>
      </c>
      <c r="D44" s="193" t="str">
        <f>IF(OR(D43="Δ1",D43="Δ2",D43="Δ3",D43="Δ4",D43="Δ5"),VLOOKUP(D43,'3-ΑΙΘΟΥΣΕΣ-Κ28'!$Y$78:$Z$82,2,FALSE),"")</f>
        <v/>
      </c>
      <c r="E44" s="193" t="str">
        <f>IF(OR(E43="Δ1",E43="Δ2",E43="Δ3",E43="Δ4",E43="Δ5"),VLOOKUP(E43,'3-ΑΙΘΟΥΣΕΣ-Κ28'!$Y$115:$Z$119,2,FALSE),"")</f>
        <v/>
      </c>
      <c r="F44" s="193" t="str">
        <f>IF(OR(F43="Δ1",F43="Δ2",F43="Δ3",F43="Δ4",F43="Δ5"),VLOOKUP(F43,'3-ΑΙΘΟΥΣΕΣ-Κ28'!$Y$152:$Z$156,2,FALSE),"")</f>
        <v>Γ1,</v>
      </c>
      <c r="G44" s="193" t="str">
        <f>IF(OR(G43="Δ1",G43="Δ2",G43="Δ3",G43="Δ4",G43="Δ5"),VLOOKUP(G43,'3-ΑΙΘΟΥΣΕΣ-Κ28'!$Y$189:$Z$193,2,FALSE),"")</f>
        <v>B4,</v>
      </c>
      <c r="H44" s="224" t="str">
        <f>IF(OR(H43="Δ1",H43="Δ2",H43="Δ3",H43="Δ4",H43="Δ5"),VLOOKUP(H43,'3-ΑΙΘΟΥΣΕΣ-Κ28'!$Y$226:$Z$230,2,FALSE),"")</f>
        <v/>
      </c>
      <c r="I44" s="224" t="str">
        <f>IF(OR(I43="Δ1",I43="Δ2",I43="Δ3",I43="Δ4",I43="Δ5"),VLOOKUP(I43,'3-ΑΙΘΟΥΣΕΣ-Κ28'!$Y$263:$Z$267,2,FALSE),"")</f>
        <v/>
      </c>
      <c r="J44" s="224" t="str">
        <f>IF(OR(J43="Δ1",J43="Δ2",J43="Δ3",J43="Δ4",J43="Δ5"),VLOOKUP(J43,'3-ΑΙΘΟΥΣΕΣ-Κ28'!$Y$300:$Z$304,2,FALSE),"")</f>
        <v/>
      </c>
      <c r="K44" s="224" t="str">
        <f>IF(OR(K43="Δ1",K43="Δ2",K43="Δ3",K43="Δ4",K43="Δ5"),VLOOKUP(K43,'3-ΑΙΘΟΥΣΕΣ-Κ28'!$Y$337:$Z$341,2,FALSE),"")</f>
        <v>Γ1,</v>
      </c>
      <c r="L44" s="224" t="str">
        <f>IF(OR(L43="Δ1",L43="Δ2",L43="Δ3",L43="Δ4",L43="Δ5"),VLOOKUP(L43,'3-ΑΙΘΟΥΣΕΣ-Κ28'!$Y$374:$Z$378,2,FALSE),"")</f>
        <v>Γ1,</v>
      </c>
      <c r="M44" s="193" t="str">
        <f>IF(OR(M43="Δ1",M43="Δ2",M43="Δ3",M43="Δ4",M43="Δ5"),VLOOKUP(M43,'3-ΑΙΘΟΥΣΕΣ-Κ28'!$Y$411:$Z$415,2,FALSE),"")</f>
        <v>Γ1,</v>
      </c>
      <c r="N44" s="193" t="str">
        <f>IF(OR(N43="Δ1",N43="Δ2",N43="Δ3",N43="Δ4",N43="Δ5"),VLOOKUP(N43,'3-ΑΙΘΟΥΣΕΣ-Κ28'!$Y$448:$Z$452,2,FALSE),"")</f>
        <v>Γ1,</v>
      </c>
      <c r="O44" s="193" t="str">
        <f>IF(OR(O43="Δ1",O43="Δ2",O43="Δ3",O43="Δ4",O43="Δ5"),VLOOKUP(O43,'3-ΑΙΘΟΥΣΕΣ-Κ28'!$Y$485:$Z$489,2,FALSE),"")</f>
        <v>Γ1,</v>
      </c>
      <c r="P44" s="193" t="str">
        <f>IF(OR(P43="Δ1",P43="Δ2",P43="Δ3",P43="Δ4",P43="Δ5"),VLOOKUP(P43,'3-ΑΙΘΟΥΣΕΣ-Κ28'!$Y$522:$Z$526,2,FALSE),"")</f>
        <v>Γ1,</v>
      </c>
      <c r="Q44" s="193" t="str">
        <f>IF(OR(Q43="Δ1",Q43="Δ2",Q43="Δ3",Q43="Δ4",Q43="Δ5"),VLOOKUP(Q43,'3-ΑΙΘΟΥΣΕΣ-Κ28'!$Y$559:$Z$563,2,FALSE),"")</f>
        <v>B3,</v>
      </c>
      <c r="R44" s="224" t="str">
        <f>IF(OR(R43="Δ1",R43="Δ2",R43="Δ3",R43="Δ4",R43="Δ5"),VLOOKUP(R43,'3-ΑΙΘΟΥΣΕΣ-Κ28'!$Y$596:$Z$600,2,FALSE),"")</f>
        <v/>
      </c>
      <c r="S44" s="224" t="str">
        <f>IF(OR(S43="Δ1",S43="Δ2",S43="Δ3",S43="Δ4",S43="Δ5"),VLOOKUP(S43,'3-ΑΙΘΟΥΣΕΣ-Κ28'!$Y$633:$Z$637,2,FALSE),"")</f>
        <v/>
      </c>
      <c r="T44" s="224" t="str">
        <f>IF(OR(T43="Δ1",T43="Δ2",T43="Δ3",T43="Δ4",T43="Δ5"),VLOOKUP(T43,'3-ΑΙΘΟΥΣΕΣ-Κ28'!$Y$670:$Z$674,2,FALSE),"")</f>
        <v/>
      </c>
      <c r="U44" s="224" t="str">
        <f>IF(OR(U43="Δ1",U43="Δ2",U43="Δ3",U43="Δ4",U43="Δ5"),VLOOKUP(U43,'3-ΑΙΘΟΥΣΕΣ-Κ28'!$Y$707:$Z$711,2,FALSE),"")</f>
        <v/>
      </c>
      <c r="V44" s="224" t="str">
        <f>IF(OR(V43="Δ1",V43="Δ2",V43="Δ3",V43="Δ4",V43="Δ5"),VLOOKUP(V43,'3-ΑΙΘΟΥΣΕΣ-Κ28'!$Y$744:$Z$748,2,FALSE),"")</f>
        <v/>
      </c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</row>
    <row r="45" spans="1:68" ht="33.75">
      <c r="B45" s="238" t="s">
        <v>129</v>
      </c>
      <c r="C45" s="238"/>
      <c r="D45" s="238"/>
      <c r="E45" s="238"/>
    </row>
    <row r="46" spans="1:68">
      <c r="F46" s="242"/>
      <c r="G46" s="242"/>
      <c r="H46" s="242"/>
      <c r="I46" s="242"/>
      <c r="J46" s="242"/>
      <c r="K46" s="242"/>
      <c r="L46" s="242"/>
      <c r="M46" s="242"/>
      <c r="N46" s="242"/>
      <c r="O46" s="242"/>
      <c r="P46" s="242"/>
      <c r="Q46" s="242"/>
    </row>
    <row r="47" spans="1:68" hidden="1">
      <c r="F47" s="242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242"/>
    </row>
    <row r="48" spans="1:68" hidden="1">
      <c r="B48" s="349" t="s">
        <v>12</v>
      </c>
      <c r="C48" s="141"/>
      <c r="D48" s="141"/>
      <c r="E48" s="141"/>
      <c r="F48" s="242"/>
      <c r="G48" s="242"/>
      <c r="H48" s="242"/>
      <c r="I48" s="242"/>
      <c r="J48" s="242"/>
      <c r="K48" s="242"/>
      <c r="L48" s="242"/>
      <c r="M48" s="242"/>
      <c r="N48" s="242"/>
      <c r="O48" s="242"/>
      <c r="P48" s="242"/>
      <c r="Q48" s="242"/>
    </row>
    <row r="49" spans="2:17" hidden="1">
      <c r="B49" s="349"/>
      <c r="C49" s="141"/>
      <c r="D49" s="141"/>
      <c r="E49" s="141"/>
      <c r="F49" s="242"/>
      <c r="G49" s="242"/>
      <c r="H49" s="242"/>
      <c r="I49" s="242"/>
      <c r="J49" s="242"/>
      <c r="K49" s="242"/>
      <c r="L49" s="242"/>
      <c r="M49" s="242"/>
      <c r="N49" s="242"/>
      <c r="O49" s="242"/>
      <c r="P49" s="242"/>
      <c r="Q49" s="242"/>
    </row>
    <row r="50" spans="2:17" ht="21" hidden="1">
      <c r="B50" s="349" t="s">
        <v>30</v>
      </c>
      <c r="C50" s="141"/>
      <c r="D50" s="141"/>
      <c r="E50" s="141"/>
      <c r="F50" s="243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</row>
    <row r="51" spans="2:17" hidden="1">
      <c r="B51" s="349" t="s">
        <v>35</v>
      </c>
      <c r="C51" s="141"/>
      <c r="D51" s="141"/>
      <c r="E51" s="141"/>
      <c r="F51" s="242"/>
      <c r="Q51" s="242"/>
    </row>
    <row r="52" spans="2:17" hidden="1">
      <c r="B52" s="349" t="s">
        <v>37</v>
      </c>
      <c r="C52" s="141"/>
      <c r="D52" s="141"/>
      <c r="E52" s="141"/>
      <c r="F52" s="242"/>
      <c r="Q52" s="242"/>
    </row>
    <row r="53" spans="2:17" hidden="1">
      <c r="B53" s="349" t="s">
        <v>38</v>
      </c>
      <c r="C53" s="141"/>
      <c r="D53" s="141"/>
      <c r="E53" s="141"/>
      <c r="F53" s="242"/>
      <c r="O53" s="244"/>
      <c r="Q53" s="242"/>
    </row>
    <row r="54" spans="2:17" hidden="1">
      <c r="B54" s="349" t="s">
        <v>40</v>
      </c>
      <c r="C54" s="141"/>
      <c r="D54" s="141"/>
      <c r="E54" s="141"/>
      <c r="F54" s="242"/>
      <c r="Q54" s="242"/>
    </row>
    <row r="55" spans="2:17" hidden="1">
      <c r="B55" s="141"/>
      <c r="C55" s="141"/>
      <c r="D55" s="141"/>
      <c r="E55" s="141"/>
      <c r="F55" s="242"/>
      <c r="Q55" s="242"/>
    </row>
    <row r="56" spans="2:17" hidden="1">
      <c r="B56" s="141"/>
      <c r="C56" s="141"/>
      <c r="D56" s="141"/>
      <c r="E56" s="141"/>
      <c r="F56" s="242"/>
      <c r="Q56" s="242"/>
    </row>
    <row r="57" spans="2:17" hidden="1">
      <c r="B57" s="141"/>
      <c r="C57" s="141"/>
      <c r="D57" s="141"/>
      <c r="E57" s="141"/>
      <c r="F57" s="242"/>
      <c r="Q57" s="242"/>
    </row>
    <row r="58" spans="2:17" hidden="1">
      <c r="B58" s="84" t="s">
        <v>0</v>
      </c>
      <c r="C58" s="84" t="s">
        <v>0</v>
      </c>
      <c r="D58" s="141"/>
      <c r="E58" s="141"/>
      <c r="F58" s="242"/>
    </row>
    <row r="59" spans="2:17" hidden="1">
      <c r="B59" s="160" t="s">
        <v>64</v>
      </c>
      <c r="C59" s="119" t="s">
        <v>144</v>
      </c>
    </row>
    <row r="60" spans="2:17" ht="30" hidden="1">
      <c r="B60" s="160" t="s">
        <v>62</v>
      </c>
      <c r="C60" s="119" t="s">
        <v>145</v>
      </c>
    </row>
    <row r="61" spans="2:17" hidden="1">
      <c r="B61" s="160" t="s">
        <v>183</v>
      </c>
      <c r="C61" s="119" t="s">
        <v>146</v>
      </c>
    </row>
    <row r="62" spans="2:17" hidden="1">
      <c r="B62" s="160" t="s">
        <v>63</v>
      </c>
      <c r="C62" s="119" t="s">
        <v>147</v>
      </c>
    </row>
    <row r="63" spans="2:17" ht="30" hidden="1">
      <c r="B63" s="160" t="s">
        <v>65</v>
      </c>
      <c r="C63" s="119" t="s">
        <v>148</v>
      </c>
    </row>
    <row r="64" spans="2:17" hidden="1">
      <c r="B64" s="160" t="s">
        <v>66</v>
      </c>
      <c r="C64" s="119" t="s">
        <v>149</v>
      </c>
    </row>
    <row r="65" spans="2:3" hidden="1">
      <c r="B65" s="84" t="s">
        <v>0</v>
      </c>
      <c r="C65" s="84" t="s">
        <v>0</v>
      </c>
    </row>
    <row r="66" spans="2:3" hidden="1">
      <c r="B66" s="161" t="s">
        <v>67</v>
      </c>
      <c r="C66" s="120" t="s">
        <v>150</v>
      </c>
    </row>
    <row r="67" spans="2:3" ht="30" hidden="1">
      <c r="B67" s="161" t="s">
        <v>69</v>
      </c>
      <c r="C67" s="120" t="s">
        <v>151</v>
      </c>
    </row>
    <row r="68" spans="2:3" ht="30" hidden="1">
      <c r="B68" s="161" t="s">
        <v>68</v>
      </c>
      <c r="C68" s="120" t="s">
        <v>152</v>
      </c>
    </row>
    <row r="69" spans="2:3" hidden="1">
      <c r="B69" s="161" t="s">
        <v>70</v>
      </c>
      <c r="C69" s="120" t="s">
        <v>153</v>
      </c>
    </row>
    <row r="70" spans="2:3" ht="30" hidden="1">
      <c r="B70" s="293" t="s">
        <v>225</v>
      </c>
      <c r="C70" s="121" t="s">
        <v>224</v>
      </c>
    </row>
    <row r="71" spans="2:3" ht="45" hidden="1">
      <c r="B71" s="161" t="s">
        <v>71</v>
      </c>
      <c r="C71" s="120" t="s">
        <v>154</v>
      </c>
    </row>
    <row r="72" spans="2:3" hidden="1">
      <c r="B72" s="84" t="s">
        <v>0</v>
      </c>
      <c r="C72" s="84" t="s">
        <v>0</v>
      </c>
    </row>
    <row r="73" spans="2:3" ht="30" hidden="1">
      <c r="B73" s="294" t="s">
        <v>74</v>
      </c>
      <c r="C73" s="119" t="s">
        <v>155</v>
      </c>
    </row>
    <row r="74" spans="2:3" hidden="1">
      <c r="B74" s="160" t="s">
        <v>75</v>
      </c>
      <c r="C74" s="119" t="s">
        <v>156</v>
      </c>
    </row>
    <row r="75" spans="2:3" ht="30" hidden="1">
      <c r="B75" s="199" t="s">
        <v>221</v>
      </c>
      <c r="C75" s="200" t="s">
        <v>204</v>
      </c>
    </row>
    <row r="76" spans="2:3" hidden="1">
      <c r="B76" s="160" t="s">
        <v>76</v>
      </c>
      <c r="C76" s="119" t="s">
        <v>157</v>
      </c>
    </row>
    <row r="77" spans="2:3" ht="30" hidden="1">
      <c r="B77" s="160" t="s">
        <v>77</v>
      </c>
      <c r="C77" s="119" t="s">
        <v>158</v>
      </c>
    </row>
    <row r="78" spans="2:3" ht="30" hidden="1">
      <c r="B78" s="169" t="s">
        <v>78</v>
      </c>
      <c r="C78" s="119" t="s">
        <v>159</v>
      </c>
    </row>
    <row r="79" spans="2:3" hidden="1">
      <c r="B79" s="84" t="s">
        <v>0</v>
      </c>
      <c r="C79" s="84" t="s">
        <v>0</v>
      </c>
    </row>
    <row r="80" spans="2:3" ht="30" hidden="1">
      <c r="B80" s="161" t="s">
        <v>81</v>
      </c>
      <c r="C80" s="120" t="s">
        <v>160</v>
      </c>
    </row>
    <row r="81" spans="2:3" hidden="1">
      <c r="B81" s="161" t="s">
        <v>82</v>
      </c>
      <c r="C81" s="120" t="s">
        <v>184</v>
      </c>
    </row>
    <row r="82" spans="2:3" ht="45" hidden="1">
      <c r="B82" s="161" t="s">
        <v>83</v>
      </c>
      <c r="C82" s="120" t="s">
        <v>161</v>
      </c>
    </row>
    <row r="83" spans="2:3" ht="30" hidden="1">
      <c r="B83" s="161" t="s">
        <v>84</v>
      </c>
      <c r="C83" s="120" t="s">
        <v>196</v>
      </c>
    </row>
    <row r="84" spans="2:3" ht="30" hidden="1">
      <c r="B84" s="161" t="s">
        <v>85</v>
      </c>
      <c r="C84" s="120" t="s">
        <v>162</v>
      </c>
    </row>
    <row r="85" spans="2:3" ht="30" hidden="1">
      <c r="B85" s="161" t="s">
        <v>86</v>
      </c>
      <c r="C85" s="120" t="s">
        <v>185</v>
      </c>
    </row>
    <row r="86" spans="2:3" hidden="1">
      <c r="B86" s="84" t="s">
        <v>0</v>
      </c>
      <c r="C86" s="84" t="s">
        <v>0</v>
      </c>
    </row>
    <row r="87" spans="2:3" ht="30" hidden="1">
      <c r="B87" s="162" t="s">
        <v>229</v>
      </c>
      <c r="C87" s="122" t="s">
        <v>246</v>
      </c>
    </row>
    <row r="88" spans="2:3" hidden="1">
      <c r="B88" s="162" t="s">
        <v>87</v>
      </c>
      <c r="C88" s="122" t="s">
        <v>163</v>
      </c>
    </row>
    <row r="89" spans="2:3" ht="30" hidden="1">
      <c r="B89" s="248" t="s">
        <v>222</v>
      </c>
      <c r="C89" s="122" t="s">
        <v>205</v>
      </c>
    </row>
    <row r="90" spans="2:3" ht="30" hidden="1">
      <c r="B90" s="162" t="s">
        <v>88</v>
      </c>
      <c r="C90" s="122" t="s">
        <v>164</v>
      </c>
    </row>
    <row r="91" spans="2:3" ht="30" hidden="1">
      <c r="B91" s="163" t="s">
        <v>89</v>
      </c>
      <c r="C91" s="123" t="s">
        <v>165</v>
      </c>
    </row>
    <row r="92" spans="2:3" ht="30" hidden="1">
      <c r="B92" s="164" t="s">
        <v>223</v>
      </c>
      <c r="C92" s="117" t="s">
        <v>243</v>
      </c>
    </row>
    <row r="93" spans="2:3" ht="60" hidden="1">
      <c r="B93" s="164" t="s">
        <v>90</v>
      </c>
      <c r="C93" s="117" t="s">
        <v>191</v>
      </c>
    </row>
    <row r="94" spans="2:3" ht="30" hidden="1">
      <c r="B94" s="164" t="s">
        <v>91</v>
      </c>
      <c r="C94" s="117" t="s">
        <v>166</v>
      </c>
    </row>
    <row r="95" spans="2:3" ht="45" hidden="1">
      <c r="B95" s="164" t="s">
        <v>94</v>
      </c>
      <c r="C95" s="117" t="s">
        <v>167</v>
      </c>
    </row>
    <row r="96" spans="2:3" ht="30" hidden="1">
      <c r="B96" s="194" t="s">
        <v>93</v>
      </c>
      <c r="C96" s="195" t="s">
        <v>168</v>
      </c>
    </row>
    <row r="97" spans="2:3" hidden="1">
      <c r="B97" s="314" t="s">
        <v>95</v>
      </c>
      <c r="C97" s="152" t="s">
        <v>169</v>
      </c>
    </row>
    <row r="98" spans="2:3" ht="30" hidden="1">
      <c r="B98" s="314" t="s">
        <v>96</v>
      </c>
      <c r="C98" s="152" t="s">
        <v>170</v>
      </c>
    </row>
    <row r="99" spans="2:3" ht="30" hidden="1">
      <c r="B99" s="314" t="s">
        <v>97</v>
      </c>
      <c r="C99" s="152" t="s">
        <v>186</v>
      </c>
    </row>
    <row r="100" spans="2:3" ht="30" hidden="1">
      <c r="B100" s="314" t="s">
        <v>98</v>
      </c>
      <c r="C100" s="152" t="s">
        <v>171</v>
      </c>
    </row>
    <row r="101" spans="2:3" hidden="1">
      <c r="B101" s="317" t="s">
        <v>99</v>
      </c>
      <c r="C101" s="317" t="s">
        <v>172</v>
      </c>
    </row>
    <row r="102" spans="2:3" hidden="1">
      <c r="B102" s="84" t="s">
        <v>0</v>
      </c>
      <c r="C102" s="84" t="s">
        <v>0</v>
      </c>
    </row>
    <row r="103" spans="2:3" ht="30" hidden="1">
      <c r="B103" s="165" t="s">
        <v>118</v>
      </c>
      <c r="C103" s="125" t="s">
        <v>173</v>
      </c>
    </row>
    <row r="104" spans="2:3" hidden="1">
      <c r="B104" s="165" t="s">
        <v>125</v>
      </c>
      <c r="C104" s="125" t="s">
        <v>187</v>
      </c>
    </row>
    <row r="105" spans="2:3" ht="45" hidden="1">
      <c r="B105" s="165" t="s">
        <v>126</v>
      </c>
      <c r="C105" s="125" t="s">
        <v>188</v>
      </c>
    </row>
    <row r="106" spans="2:3" ht="30" hidden="1">
      <c r="B106" s="295" t="s">
        <v>226</v>
      </c>
      <c r="C106" s="125" t="s">
        <v>241</v>
      </c>
    </row>
    <row r="107" spans="2:3" ht="60" hidden="1">
      <c r="B107" s="295" t="s">
        <v>227</v>
      </c>
      <c r="C107" s="125" t="s">
        <v>242</v>
      </c>
    </row>
    <row r="108" spans="2:3" ht="45" hidden="1">
      <c r="B108" s="161" t="s">
        <v>110</v>
      </c>
      <c r="C108" s="120" t="s">
        <v>174</v>
      </c>
    </row>
    <row r="109" spans="2:3" ht="30" hidden="1">
      <c r="B109" s="161" t="s">
        <v>111</v>
      </c>
      <c r="C109" s="120" t="s">
        <v>189</v>
      </c>
    </row>
    <row r="110" spans="2:3" ht="30" hidden="1">
      <c r="B110" s="161" t="s">
        <v>112</v>
      </c>
      <c r="C110" s="120" t="s">
        <v>175</v>
      </c>
    </row>
    <row r="111" spans="2:3" ht="60" hidden="1">
      <c r="B111" s="161" t="s">
        <v>113</v>
      </c>
      <c r="C111" s="120" t="s">
        <v>176</v>
      </c>
    </row>
    <row r="112" spans="2:3" ht="60" hidden="1">
      <c r="B112" s="166" t="s">
        <v>114</v>
      </c>
      <c r="C112" s="126" t="s">
        <v>192</v>
      </c>
    </row>
    <row r="113" spans="2:3" hidden="1">
      <c r="B113" s="312" t="s">
        <v>116</v>
      </c>
      <c r="C113" s="127" t="s">
        <v>210</v>
      </c>
    </row>
    <row r="114" spans="2:3" ht="45" hidden="1">
      <c r="B114" s="167" t="s">
        <v>193</v>
      </c>
      <c r="C114" s="127" t="s">
        <v>197</v>
      </c>
    </row>
    <row r="115" spans="2:3" ht="30" hidden="1">
      <c r="B115" s="312" t="s">
        <v>231</v>
      </c>
      <c r="C115" s="127" t="s">
        <v>211</v>
      </c>
    </row>
    <row r="116" spans="2:3" ht="30" hidden="1">
      <c r="B116" s="296" t="s">
        <v>226</v>
      </c>
      <c r="C116" s="180" t="str">
        <f t="shared" ref="C116:C117" si="1">C106</f>
        <v>6Δ6Υ-ΤΕΧΝΟΛΟΓΙΑ ΠΑΙΓΝΙΩΝ</v>
      </c>
    </row>
    <row r="117" spans="2:3" ht="60" hidden="1">
      <c r="B117" s="168" t="s">
        <v>227</v>
      </c>
      <c r="C117" s="184" t="str">
        <f t="shared" si="1"/>
        <v>6Δ6Υ-ΠΑΡΑΛΛΗΛΗ ΕΠΕΞΕΡΓΑΣΙΑ-ΠΑΡΑΛΛΗΛΑ ΣΥΣΤΗΜΑΤΑ</v>
      </c>
    </row>
    <row r="118" spans="2:3" hidden="1">
      <c r="B118" s="84" t="s">
        <v>0</v>
      </c>
      <c r="C118" s="84" t="s">
        <v>0</v>
      </c>
    </row>
    <row r="119" spans="2:3" ht="45" hidden="1">
      <c r="B119" s="308" t="s">
        <v>101</v>
      </c>
      <c r="C119" s="309" t="s">
        <v>177</v>
      </c>
    </row>
    <row r="120" spans="2:3" hidden="1">
      <c r="B120" s="308" t="s">
        <v>103</v>
      </c>
      <c r="C120" s="309" t="s">
        <v>178</v>
      </c>
    </row>
    <row r="121" spans="2:3" ht="45" hidden="1">
      <c r="B121" s="308" t="s">
        <v>102</v>
      </c>
      <c r="C121" s="309" t="s">
        <v>247</v>
      </c>
    </row>
    <row r="122" spans="2:3" ht="45" hidden="1">
      <c r="B122" s="308" t="s">
        <v>228</v>
      </c>
      <c r="C122" s="309" t="s">
        <v>244</v>
      </c>
    </row>
    <row r="123" spans="2:3" hidden="1">
      <c r="B123" s="308" t="s">
        <v>223</v>
      </c>
      <c r="C123" s="183" t="str">
        <f>C92</f>
        <v>7Δ5Λ-ΠΟΛΥΜΕΣΙΚΕΣ ΥΠΗΡΕΣΙΕΣ ΣΤΗΝ ΥΓΕΙΑ</v>
      </c>
    </row>
    <row r="124" spans="2:3" hidden="1">
      <c r="B124" s="169" t="s">
        <v>106</v>
      </c>
      <c r="C124" s="119" t="s">
        <v>179</v>
      </c>
    </row>
    <row r="125" spans="2:3" ht="30" hidden="1">
      <c r="B125" s="169" t="s">
        <v>104</v>
      </c>
      <c r="C125" s="119" t="s">
        <v>180</v>
      </c>
    </row>
    <row r="126" spans="2:3" ht="45" hidden="1">
      <c r="B126" s="169" t="s">
        <v>230</v>
      </c>
      <c r="C126" s="119" t="s">
        <v>245</v>
      </c>
    </row>
    <row r="127" spans="2:3" ht="60" hidden="1">
      <c r="B127" s="170" t="s">
        <v>107</v>
      </c>
      <c r="C127" s="118" t="s">
        <v>181</v>
      </c>
    </row>
    <row r="128" spans="2:3" ht="75" hidden="1">
      <c r="B128" s="169" t="s">
        <v>105</v>
      </c>
      <c r="C128" s="119" t="s">
        <v>232</v>
      </c>
    </row>
    <row r="129" spans="2:3" ht="30" hidden="1">
      <c r="B129" s="171" t="s">
        <v>108</v>
      </c>
      <c r="C129" s="117" t="s">
        <v>182</v>
      </c>
    </row>
    <row r="130" spans="2:3" hidden="1">
      <c r="B130" s="171" t="s">
        <v>109</v>
      </c>
      <c r="C130" s="117" t="s">
        <v>190</v>
      </c>
    </row>
    <row r="131" spans="2:3" ht="45" hidden="1">
      <c r="B131" s="171" t="s">
        <v>228</v>
      </c>
      <c r="C131" s="188" t="str">
        <f>C122</f>
        <v>7Δ7Υ-ΔΙΑΔΙΚΤΥΟ ΤΩΝ ΑΝΤΙΚΕΙΜΕΝΩΝ ΚΑΙ ΑΥΤΟΜΑΤΙΣΜΟΙ</v>
      </c>
    </row>
    <row r="132" spans="2:3" ht="45" hidden="1">
      <c r="B132" s="283" t="s">
        <v>230</v>
      </c>
      <c r="C132" s="180" t="str">
        <f>C126</f>
        <v>7Λ7Υ-ΑΣΦΑΛΕΙΑ ΠΛΗΡΟΦΟΡΙΑΚΩΝ ΣΥΣΤΗΜΑΤΩΝ</v>
      </c>
    </row>
    <row r="133" spans="2:3" ht="30" hidden="1">
      <c r="B133" s="172" t="s">
        <v>229</v>
      </c>
      <c r="C133" s="188" t="str">
        <f>C87</f>
        <v>5Δ7Υ-ΔΙΑΔΙΚΤΥΑΚΑ ΠΟΛΥΜΕΣΑ ΚΑΙ ΓΡΑΦΙΚΑ</v>
      </c>
    </row>
    <row r="134" spans="2:3" hidden="1"/>
    <row r="135" spans="2:3" hidden="1"/>
    <row r="136" spans="2:3" hidden="1"/>
    <row r="137" spans="2:3" hidden="1"/>
    <row r="138" spans="2:3" hidden="1"/>
    <row r="139" spans="2:3" hidden="1"/>
    <row r="140" spans="2:3" hidden="1"/>
    <row r="141" spans="2:3" hidden="1"/>
    <row r="142" spans="2:3" hidden="1"/>
    <row r="143" spans="2:3" hidden="1"/>
    <row r="144" spans="2:3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</sheetData>
  <sheetProtection password="CF6E" sheet="1" objects="1" scenarios="1"/>
  <phoneticPr fontId="10" type="noConversion"/>
  <conditionalFormatting sqref="C1:V1">
    <cfRule type="cellIs" dxfId="395" priority="7" stopIfTrue="1" operator="greaterThan">
      <formula>5</formula>
    </cfRule>
  </conditionalFormatting>
  <dataValidations count="3">
    <dataValidation type="list" allowBlank="1" showInputMessage="1" showErrorMessage="1" errorTitle="ΛΑΘΟΣ ΔΕΔΟΜΕΝΑ" error="&quot; &quot; ;Δ1;Δ2;Δ3;Δ4;Δ5" sqref="C7:V7">
      <formula1>$B$49:$B$54</formula1>
    </dataValidation>
    <dataValidation type="list" allowBlank="1" showInputMessage="1" showErrorMessage="1" errorTitle="ΛΑΘΟΣ ΔΕΔΟΜΕΝΑ" error="&quot; &quot;;Δ1;Δ2;Δ3;Δ4;Δ5" sqref="C13:V13 C19:V19 C25:V25 C31:V31 C37:V37 C43:V43">
      <formula1>$B$48:$B$54</formula1>
    </dataValidation>
    <dataValidation type="list" showInputMessage="1" showErrorMessage="1" errorTitle="ΛΑΘΟΣ ΔΕΔΟΜΕΝΑ" error="ΚΩΔΙΚΟΣ 1ου ΕΞΑΜΗΝΟΥ" sqref="C3:V3">
      <formula1>$B$58:$B$64</formula1>
    </dataValidation>
  </dataValidations>
  <printOptions horizontalCentered="1" verticalCentered="1"/>
  <pageMargins left="0" right="0" top="0.15748031496062992" bottom="0.15748031496062992" header="0.31496062992125984" footer="0.31496062992125984"/>
  <pageSetup paperSize="9" scale="60" orientation="portrait" blackAndWhite="1" r:id="rId1"/>
  <headerFooter alignWithMargins="0">
    <oddFooter>&amp;C&amp;16Δ1=8:15-10:15,  Δ2=10:30-12:30,  Δ3=12:45-14:45, Δ4=15:00-17:00,  Δ5=17:15-19:15</oddFooter>
  </headerFooter>
  <colBreaks count="2" manualBreakCount="2">
    <brk id="7" max="44" man="1"/>
    <brk id="12" max="1048575" man="1"/>
  </colBreaks>
  <cellWatches>
    <cellWatch r="I3"/>
  </cellWatches>
</worksheet>
</file>

<file path=xl/worksheets/sheet3.xml><?xml version="1.0" encoding="utf-8"?>
<worksheet xmlns="http://schemas.openxmlformats.org/spreadsheetml/2006/main" xmlns:r="http://schemas.openxmlformats.org/officeDocument/2006/relationships">
  <sheetPr codeName="Φύλλο3">
    <tabColor rgb="FFFFFF00"/>
    <pageSetUpPr fitToPage="1"/>
  </sheetPr>
  <dimension ref="A1:IU778"/>
  <sheetViews>
    <sheetView topLeftCell="A38" zoomScale="115" zoomScaleNormal="115" workbookViewId="0">
      <selection activeCell="N182" sqref="N182"/>
    </sheetView>
  </sheetViews>
  <sheetFormatPr defaultRowHeight="23.25" outlineLevelRow="1" outlineLevelCol="1"/>
  <cols>
    <col min="1" max="1" width="3" style="66" customWidth="1"/>
    <col min="2" max="2" width="4.5703125" style="109" customWidth="1"/>
    <col min="3" max="3" width="9.140625" style="60" bestFit="1" customWidth="1"/>
    <col min="4" max="4" width="10.7109375" style="6" customWidth="1"/>
    <col min="5" max="5" width="10" style="1" customWidth="1"/>
    <col min="6" max="6" width="3.28515625" style="6" customWidth="1"/>
    <col min="7" max="8" width="3.28515625" style="6" hidden="1" customWidth="1"/>
    <col min="9" max="11" width="3.42578125" style="6" bestFit="1" customWidth="1"/>
    <col min="12" max="12" width="3.5703125" style="6" bestFit="1" customWidth="1"/>
    <col min="13" max="13" width="3.28515625" style="6" hidden="1" customWidth="1"/>
    <col min="14" max="14" width="4.28515625" style="6" bestFit="1" customWidth="1"/>
    <col min="15" max="16" width="3.5703125" style="6" bestFit="1" customWidth="1"/>
    <col min="17" max="17" width="4.28515625" style="6" bestFit="1" customWidth="1"/>
    <col min="18" max="18" width="5" style="6" bestFit="1" customWidth="1"/>
    <col min="19" max="19" width="6.140625" style="6" bestFit="1" customWidth="1"/>
    <col min="20" max="20" width="4.42578125" style="6" customWidth="1"/>
    <col min="21" max="21" width="3.85546875" style="6" hidden="1" customWidth="1"/>
    <col min="22" max="22" width="4.5703125" style="6" bestFit="1" customWidth="1"/>
    <col min="23" max="23" width="4.85546875" style="7" hidden="1" customWidth="1" outlineLevel="1"/>
    <col min="24" max="24" width="4.85546875" style="6" hidden="1" customWidth="1" outlineLevel="1"/>
    <col min="25" max="25" width="3.28515625" style="6" hidden="1" customWidth="1" outlineLevel="1"/>
    <col min="26" max="26" width="43.28515625" style="6" hidden="1" customWidth="1" outlineLevel="1"/>
    <col min="27" max="27" width="3.28515625" style="6" hidden="1" customWidth="1" outlineLevel="1"/>
    <col min="28" max="28" width="3.28515625" style="6" customWidth="1" collapsed="1"/>
    <col min="29" max="29" width="3.5703125" style="6" bestFit="1" customWidth="1"/>
    <col min="30" max="30" width="16.5703125" style="6" customWidth="1"/>
    <col min="31" max="50" width="3" style="6" customWidth="1"/>
    <col min="51" max="51" width="4.5703125" style="6" customWidth="1"/>
    <col min="52" max="52" width="16.7109375" style="6" bestFit="1" customWidth="1"/>
    <col min="53" max="53" width="10.7109375" style="6" customWidth="1"/>
    <col min="54" max="16384" width="9.140625" style="6"/>
  </cols>
  <sheetData>
    <row r="1" spans="29:53" s="6" customFormat="1" ht="130.5" thickBot="1">
      <c r="AD1" s="318"/>
      <c r="AE1" s="344">
        <f>'2-ΠΡΟΓΡΑΜΜΑ'!$C$2</f>
        <v>42898</v>
      </c>
      <c r="AF1" s="345">
        <f>'2-ΠΡΟΓΡΑΜΜΑ'!$C$2+1</f>
        <v>42899</v>
      </c>
      <c r="AG1" s="345">
        <f>'2-ΠΡΟΓΡΑΜΜΑ'!$C$2+2</f>
        <v>42900</v>
      </c>
      <c r="AH1" s="305">
        <f>'2-ΠΡΟΓΡΑΜΜΑ'!$C$2+3</f>
        <v>42901</v>
      </c>
      <c r="AI1" s="306">
        <f>'2-ΠΡΟΓΡΑΜΜΑ'!$C$2+4</f>
        <v>42902</v>
      </c>
      <c r="AJ1" s="304">
        <f>'2-ΠΡΟΓΡΑΜΜΑ'!C2+7</f>
        <v>42905</v>
      </c>
      <c r="AK1" s="305">
        <f>'2-ΠΡΟΓΡΑΜΜΑ'!C2+8</f>
        <v>42906</v>
      </c>
      <c r="AL1" s="305">
        <f>'2-ΠΡΟΓΡΑΜΜΑ'!C2+9</f>
        <v>42907</v>
      </c>
      <c r="AM1" s="305">
        <f>'2-ΠΡΟΓΡΑΜΜΑ'!C2+10</f>
        <v>42908</v>
      </c>
      <c r="AN1" s="306">
        <f>'2-ΠΡΟΓΡΑΜΜΑ'!C2+11</f>
        <v>42909</v>
      </c>
      <c r="AO1" s="304">
        <f>'2-ΠΡΟΓΡΑΜΜΑ'!C2+14</f>
        <v>42912</v>
      </c>
      <c r="AP1" s="305">
        <f>'2-ΠΡΟΓΡΑΜΜΑ'!C2+15</f>
        <v>42913</v>
      </c>
      <c r="AQ1" s="305">
        <f>'2-ΠΡΟΓΡΑΜΜΑ'!C2+16</f>
        <v>42914</v>
      </c>
      <c r="AR1" s="305">
        <f>'2-ΠΡΟΓΡΑΜΜΑ'!C2+17</f>
        <v>42915</v>
      </c>
      <c r="AS1" s="306">
        <f>'2-ΠΡΟΓΡΑΜΜΑ'!C2+18</f>
        <v>42916</v>
      </c>
      <c r="AT1" s="344">
        <f>'2-ΠΡΟΓΡΑΜΜΑ'!C2+21</f>
        <v>42919</v>
      </c>
      <c r="AU1" s="345">
        <f>'2-ΠΡΟΓΡΑΜΜΑ'!C2+22</f>
        <v>42920</v>
      </c>
      <c r="AV1" s="345">
        <f>'2-ΠΡΟΓΡΑΜΜΑ'!C2+23</f>
        <v>42921</v>
      </c>
      <c r="AW1" s="345">
        <f>'2-ΠΡΟΓΡΑΜΜΑ'!C2+24</f>
        <v>42922</v>
      </c>
      <c r="AX1" s="346">
        <f>'2-ΠΡΟΓΡΑΜΜΑ'!C2+25</f>
        <v>42923</v>
      </c>
      <c r="AY1" s="318"/>
    </row>
    <row r="2" spans="29:53" s="6" customFormat="1" ht="18.75" thickBot="1">
      <c r="AD2" s="319" t="s">
        <v>240</v>
      </c>
      <c r="AE2" s="385" t="s">
        <v>236</v>
      </c>
      <c r="AF2" s="386"/>
      <c r="AG2" s="386"/>
      <c r="AH2" s="386"/>
      <c r="AI2" s="387"/>
      <c r="AJ2" s="385" t="s">
        <v>237</v>
      </c>
      <c r="AK2" s="386"/>
      <c r="AL2" s="386"/>
      <c r="AM2" s="386"/>
      <c r="AN2" s="387"/>
      <c r="AO2" s="385" t="s">
        <v>238</v>
      </c>
      <c r="AP2" s="386"/>
      <c r="AQ2" s="386"/>
      <c r="AR2" s="386"/>
      <c r="AS2" s="387"/>
      <c r="AT2" s="385" t="s">
        <v>239</v>
      </c>
      <c r="AU2" s="386"/>
      <c r="AV2" s="386"/>
      <c r="AW2" s="386"/>
      <c r="AX2" s="387"/>
      <c r="AY2" s="318"/>
      <c r="AZ2" s="1" t="s">
        <v>250</v>
      </c>
    </row>
    <row r="3" spans="29:53" s="6" customFormat="1" ht="12.75" customHeight="1">
      <c r="AC3" s="303" t="s">
        <v>30</v>
      </c>
      <c r="AD3" s="320" t="s">
        <v>31</v>
      </c>
      <c r="AE3" s="321">
        <f>$T$41</f>
        <v>0</v>
      </c>
      <c r="AF3" s="322">
        <f>$T$78</f>
        <v>0</v>
      </c>
      <c r="AG3" s="322">
        <f>$T$115</f>
        <v>0</v>
      </c>
      <c r="AH3" s="322">
        <f>$T$152</f>
        <v>0</v>
      </c>
      <c r="AI3" s="354">
        <f>$T$189</f>
        <v>0</v>
      </c>
      <c r="AJ3" s="321">
        <f>$T$226</f>
        <v>0</v>
      </c>
      <c r="AK3" s="322">
        <f>$T$263</f>
        <v>0</v>
      </c>
      <c r="AL3" s="322">
        <f>$T$300</f>
        <v>0</v>
      </c>
      <c r="AM3" s="322">
        <f>$T$337</f>
        <v>0</v>
      </c>
      <c r="AN3" s="323">
        <f>$T$374</f>
        <v>0</v>
      </c>
      <c r="AO3" s="322">
        <f>$T$411</f>
        <v>0</v>
      </c>
      <c r="AP3" s="322">
        <f>$T$448</f>
        <v>0</v>
      </c>
      <c r="AQ3" s="322">
        <f>$T$485</f>
        <v>0</v>
      </c>
      <c r="AR3" s="322">
        <f>$T$522</f>
        <v>0</v>
      </c>
      <c r="AS3" s="323">
        <f>$T$559</f>
        <v>0</v>
      </c>
      <c r="AT3" s="321">
        <f>$T$596</f>
        <v>0</v>
      </c>
      <c r="AU3" s="322">
        <f>$T$633</f>
        <v>0</v>
      </c>
      <c r="AV3" s="322">
        <f>$T$670</f>
        <v>0</v>
      </c>
      <c r="AW3" s="322">
        <f>$T$707</f>
        <v>0</v>
      </c>
      <c r="AX3" s="323">
        <f>$T$744</f>
        <v>0</v>
      </c>
      <c r="AY3" s="324">
        <f>SUM(AE3:AX3)</f>
        <v>0</v>
      </c>
      <c r="AZ3" s="353" t="s">
        <v>31</v>
      </c>
      <c r="BA3" s="17">
        <f>SUM(AY3,AY8,AY17,AY22,AY31)</f>
        <v>0</v>
      </c>
    </row>
    <row r="4" spans="29:53" s="6" customFormat="1" ht="12.75" customHeight="1">
      <c r="AC4" s="299"/>
      <c r="AD4" s="325" t="s">
        <v>233</v>
      </c>
      <c r="AE4" s="326">
        <f>$T$42</f>
        <v>0</v>
      </c>
      <c r="AF4" s="327">
        <f>$T$79</f>
        <v>0</v>
      </c>
      <c r="AG4" s="327">
        <f>$T$116</f>
        <v>0</v>
      </c>
      <c r="AH4" s="327">
        <f>$T$153</f>
        <v>0</v>
      </c>
      <c r="AI4" s="355">
        <f>$T$190</f>
        <v>0</v>
      </c>
      <c r="AJ4" s="326">
        <f>$T$227</f>
        <v>0</v>
      </c>
      <c r="AK4" s="327">
        <f>$T$264</f>
        <v>0</v>
      </c>
      <c r="AL4" s="327">
        <f>$T$301</f>
        <v>0</v>
      </c>
      <c r="AM4" s="327">
        <f>$T$338</f>
        <v>0</v>
      </c>
      <c r="AN4" s="328">
        <f>$T$375</f>
        <v>0</v>
      </c>
      <c r="AO4" s="327">
        <f>$T$412</f>
        <v>0</v>
      </c>
      <c r="AP4" s="327">
        <f>$T$449</f>
        <v>0</v>
      </c>
      <c r="AQ4" s="327">
        <f>$T$486</f>
        <v>0</v>
      </c>
      <c r="AR4" s="327">
        <f>$T$523</f>
        <v>0</v>
      </c>
      <c r="AS4" s="328">
        <f>$T$560</f>
        <v>0</v>
      </c>
      <c r="AT4" s="326">
        <f>$T$597</f>
        <v>0</v>
      </c>
      <c r="AU4" s="327">
        <f>$T$634</f>
        <v>0</v>
      </c>
      <c r="AV4" s="327">
        <f>$T$671</f>
        <v>0</v>
      </c>
      <c r="AW4" s="327">
        <f>$T$708</f>
        <v>0</v>
      </c>
      <c r="AX4" s="328">
        <f>$T$745</f>
        <v>0</v>
      </c>
      <c r="AY4" s="324">
        <f t="shared" ref="AY4:AY35" si="0">SUM(AE4:AX4)</f>
        <v>0</v>
      </c>
      <c r="AZ4" s="353" t="s">
        <v>233</v>
      </c>
      <c r="BA4" s="17">
        <f>SUM(AY4,AY9,AY18,AY23,AY32)</f>
        <v>13</v>
      </c>
    </row>
    <row r="5" spans="29:53" s="6" customFormat="1" ht="12.75" customHeight="1">
      <c r="AC5" s="299"/>
      <c r="AD5" s="325" t="s">
        <v>234</v>
      </c>
      <c r="AE5" s="326">
        <f>$T$43</f>
        <v>0</v>
      </c>
      <c r="AF5" s="327">
        <f>$T$80</f>
        <v>0</v>
      </c>
      <c r="AG5" s="327">
        <f>$T$117</f>
        <v>0</v>
      </c>
      <c r="AH5" s="327">
        <f>$T$154</f>
        <v>1</v>
      </c>
      <c r="AI5" s="355">
        <f>$T$191</f>
        <v>0</v>
      </c>
      <c r="AJ5" s="326">
        <f>$T$228</f>
        <v>0</v>
      </c>
      <c r="AK5" s="327">
        <f>$T$265</f>
        <v>0</v>
      </c>
      <c r="AL5" s="327">
        <f>$T$302</f>
        <v>0</v>
      </c>
      <c r="AM5" s="327">
        <f>$T$339</f>
        <v>0</v>
      </c>
      <c r="AN5" s="328">
        <f>$T$376</f>
        <v>1</v>
      </c>
      <c r="AO5" s="327">
        <f>$T$413</f>
        <v>0</v>
      </c>
      <c r="AP5" s="327">
        <f>$T$450</f>
        <v>1</v>
      </c>
      <c r="AQ5" s="327">
        <f>$T$487</f>
        <v>0</v>
      </c>
      <c r="AR5" s="327">
        <f>$T$524</f>
        <v>0</v>
      </c>
      <c r="AS5" s="328">
        <f>$T$561</f>
        <v>0</v>
      </c>
      <c r="AT5" s="326">
        <f>$T$598</f>
        <v>0</v>
      </c>
      <c r="AU5" s="327">
        <f>$T$635</f>
        <v>0</v>
      </c>
      <c r="AV5" s="327">
        <f>$T$672</f>
        <v>0</v>
      </c>
      <c r="AW5" s="327">
        <f>$T$709</f>
        <v>0</v>
      </c>
      <c r="AX5" s="328">
        <f>$T$746</f>
        <v>0</v>
      </c>
      <c r="AY5" s="324">
        <f t="shared" si="0"/>
        <v>3</v>
      </c>
      <c r="AZ5" s="353" t="s">
        <v>234</v>
      </c>
      <c r="BA5" s="17">
        <f>SUM(AY5,AY10,AY19,AY24,AY33)</f>
        <v>12</v>
      </c>
    </row>
    <row r="6" spans="29:53" s="6" customFormat="1" ht="12.75" customHeight="1">
      <c r="AC6" s="299"/>
      <c r="AD6" s="325" t="s">
        <v>235</v>
      </c>
      <c r="AE6" s="326">
        <f>$T$44</f>
        <v>0</v>
      </c>
      <c r="AF6" s="327">
        <f>$T$81</f>
        <v>0</v>
      </c>
      <c r="AG6" s="327">
        <f>$T$118</f>
        <v>0</v>
      </c>
      <c r="AH6" s="327">
        <f>$T$155</f>
        <v>0</v>
      </c>
      <c r="AI6" s="355">
        <f>$T$192</f>
        <v>0</v>
      </c>
      <c r="AJ6" s="326">
        <f>$T$229</f>
        <v>0</v>
      </c>
      <c r="AK6" s="327">
        <f>$T$266</f>
        <v>1</v>
      </c>
      <c r="AL6" s="327">
        <f>$T$303</f>
        <v>1</v>
      </c>
      <c r="AM6" s="327">
        <f>$T$340</f>
        <v>1</v>
      </c>
      <c r="AN6" s="328">
        <f>$T$377</f>
        <v>0</v>
      </c>
      <c r="AO6" s="327">
        <f>$T$414</f>
        <v>0</v>
      </c>
      <c r="AP6" s="327">
        <f>$T$451</f>
        <v>0</v>
      </c>
      <c r="AQ6" s="327">
        <f>$T$488</f>
        <v>0</v>
      </c>
      <c r="AR6" s="327">
        <f>$T$525</f>
        <v>0</v>
      </c>
      <c r="AS6" s="328">
        <f>$T$562</f>
        <v>0</v>
      </c>
      <c r="AT6" s="326">
        <f>$T$599</f>
        <v>0</v>
      </c>
      <c r="AU6" s="327">
        <f>$T$636</f>
        <v>0</v>
      </c>
      <c r="AV6" s="327">
        <f>$T$673</f>
        <v>0</v>
      </c>
      <c r="AW6" s="327">
        <f>$T$710</f>
        <v>0</v>
      </c>
      <c r="AX6" s="328">
        <f>$T$747</f>
        <v>0</v>
      </c>
      <c r="AY6" s="324">
        <f t="shared" si="0"/>
        <v>3</v>
      </c>
      <c r="AZ6" s="353" t="s">
        <v>235</v>
      </c>
      <c r="BA6" s="17">
        <f>SUM(AY6,AY11,AY20,AY25,AY34)</f>
        <v>12</v>
      </c>
    </row>
    <row r="7" spans="29:53" s="6" customFormat="1" ht="12.75" customHeight="1" thickBot="1">
      <c r="AC7" s="300"/>
      <c r="AD7" s="329" t="s">
        <v>209</v>
      </c>
      <c r="AE7" s="367"/>
      <c r="AF7" s="368"/>
      <c r="AG7" s="368"/>
      <c r="AH7" s="368"/>
      <c r="AI7" s="370"/>
      <c r="AJ7" s="367">
        <v>1</v>
      </c>
      <c r="AK7" s="368"/>
      <c r="AL7" s="368"/>
      <c r="AM7" s="368"/>
      <c r="AN7" s="369"/>
      <c r="AO7" s="368">
        <v>1</v>
      </c>
      <c r="AP7" s="368"/>
      <c r="AQ7" s="368">
        <v>1</v>
      </c>
      <c r="AR7" s="368"/>
      <c r="AS7" s="369"/>
      <c r="AT7" s="367"/>
      <c r="AU7" s="368"/>
      <c r="AV7" s="368"/>
      <c r="AW7" s="368"/>
      <c r="AX7" s="369"/>
      <c r="AY7" s="324">
        <f t="shared" si="0"/>
        <v>3</v>
      </c>
      <c r="AZ7" s="353" t="s">
        <v>209</v>
      </c>
      <c r="BA7" s="17">
        <f>SUM(AY7,AY16,AY21,AY30,AY35)</f>
        <v>10</v>
      </c>
    </row>
    <row r="8" spans="29:53" s="6" customFormat="1" ht="12.75" customHeight="1">
      <c r="AC8" s="303" t="s">
        <v>35</v>
      </c>
      <c r="AD8" s="320" t="s">
        <v>31</v>
      </c>
      <c r="AE8" s="330">
        <f>$T$46</f>
        <v>0</v>
      </c>
      <c r="AF8" s="331">
        <f>$T$83</f>
        <v>0</v>
      </c>
      <c r="AG8" s="331">
        <f>$T$120</f>
        <v>0</v>
      </c>
      <c r="AH8" s="331">
        <f>$T$157</f>
        <v>0</v>
      </c>
      <c r="AI8" s="355">
        <f>$T$194</f>
        <v>0</v>
      </c>
      <c r="AJ8" s="330">
        <f>$T$231</f>
        <v>0</v>
      </c>
      <c r="AK8" s="331">
        <f>$T$268</f>
        <v>0</v>
      </c>
      <c r="AL8" s="331">
        <f>$T$305</f>
        <v>0</v>
      </c>
      <c r="AM8" s="331">
        <f>$T$342</f>
        <v>0</v>
      </c>
      <c r="AN8" s="332">
        <f>$T$379</f>
        <v>0</v>
      </c>
      <c r="AO8" s="331">
        <f>$T$416</f>
        <v>0</v>
      </c>
      <c r="AP8" s="331">
        <f>$T$453</f>
        <v>0</v>
      </c>
      <c r="AQ8" s="331">
        <f>$T$490</f>
        <v>0</v>
      </c>
      <c r="AR8" s="331">
        <f>$T$527</f>
        <v>0</v>
      </c>
      <c r="AS8" s="332">
        <f>$T$564</f>
        <v>0</v>
      </c>
      <c r="AT8" s="330">
        <f>$T$601</f>
        <v>0</v>
      </c>
      <c r="AU8" s="331">
        <f>$T$638</f>
        <v>0</v>
      </c>
      <c r="AV8" s="331">
        <f>$T$675</f>
        <v>0</v>
      </c>
      <c r="AW8" s="331">
        <f>$T$712</f>
        <v>0</v>
      </c>
      <c r="AX8" s="332">
        <f>$T$749</f>
        <v>0</v>
      </c>
      <c r="AY8" s="324">
        <f t="shared" si="0"/>
        <v>0</v>
      </c>
    </row>
    <row r="9" spans="29:53" s="6" customFormat="1" ht="12.75" customHeight="1">
      <c r="AC9" s="299"/>
      <c r="AD9" s="325" t="s">
        <v>233</v>
      </c>
      <c r="AE9" s="330">
        <f>$T$47</f>
        <v>0</v>
      </c>
      <c r="AF9" s="331">
        <f>$T$84</f>
        <v>0</v>
      </c>
      <c r="AG9" s="331">
        <f>$T$121</f>
        <v>0</v>
      </c>
      <c r="AH9" s="331">
        <f>$T$158</f>
        <v>0</v>
      </c>
      <c r="AI9" s="355">
        <f>$T$195</f>
        <v>0</v>
      </c>
      <c r="AJ9" s="330">
        <f>$T$232</f>
        <v>0</v>
      </c>
      <c r="AK9" s="331">
        <f>$T$269</f>
        <v>1</v>
      </c>
      <c r="AL9" s="331">
        <f>$T$306</f>
        <v>0</v>
      </c>
      <c r="AM9" s="331">
        <f>$T$343</f>
        <v>0</v>
      </c>
      <c r="AN9" s="332">
        <f>$T$380</f>
        <v>0</v>
      </c>
      <c r="AO9" s="331">
        <f>$T$417</f>
        <v>1</v>
      </c>
      <c r="AP9" s="331">
        <f>$T$454</f>
        <v>0</v>
      </c>
      <c r="AQ9" s="331">
        <f>$T$491</f>
        <v>0</v>
      </c>
      <c r="AR9" s="331">
        <f>$T$528</f>
        <v>0</v>
      </c>
      <c r="AS9" s="332">
        <f>$T$565</f>
        <v>0</v>
      </c>
      <c r="AT9" s="330">
        <f>$T$602</f>
        <v>0</v>
      </c>
      <c r="AU9" s="331">
        <f>$T$639</f>
        <v>0</v>
      </c>
      <c r="AV9" s="331">
        <f>$T$676</f>
        <v>0</v>
      </c>
      <c r="AW9" s="331">
        <f>$T$713</f>
        <v>0</v>
      </c>
      <c r="AX9" s="332">
        <f>$T$750</f>
        <v>0</v>
      </c>
      <c r="AY9" s="324">
        <f t="shared" si="0"/>
        <v>2</v>
      </c>
    </row>
    <row r="10" spans="29:53" s="6" customFormat="1" ht="12.75" customHeight="1">
      <c r="AC10" s="299"/>
      <c r="AD10" s="325" t="s">
        <v>234</v>
      </c>
      <c r="AE10" s="330">
        <f>$T$48</f>
        <v>0</v>
      </c>
      <c r="AF10" s="331">
        <f>$T$85</f>
        <v>0</v>
      </c>
      <c r="AG10" s="331">
        <f>$T$122</f>
        <v>0</v>
      </c>
      <c r="AH10" s="331">
        <f>$T$159</f>
        <v>0</v>
      </c>
      <c r="AI10" s="355">
        <f>$T$196</f>
        <v>0</v>
      </c>
      <c r="AJ10" s="330">
        <f>$T$233</f>
        <v>0</v>
      </c>
      <c r="AK10" s="331">
        <f>$T$270</f>
        <v>0</v>
      </c>
      <c r="AL10" s="331">
        <f>$T$307</f>
        <v>1</v>
      </c>
      <c r="AM10" s="331">
        <f>$T$344</f>
        <v>0</v>
      </c>
      <c r="AN10" s="332">
        <f>$T$381</f>
        <v>1</v>
      </c>
      <c r="AO10" s="331">
        <f>$T$418</f>
        <v>0</v>
      </c>
      <c r="AP10" s="331">
        <f>$T$455</f>
        <v>0</v>
      </c>
      <c r="AQ10" s="331">
        <f>$T$492</f>
        <v>0</v>
      </c>
      <c r="AR10" s="331">
        <f>$T$529</f>
        <v>0</v>
      </c>
      <c r="AS10" s="332">
        <f>$T$566</f>
        <v>1</v>
      </c>
      <c r="AT10" s="330">
        <f>$T$603</f>
        <v>0</v>
      </c>
      <c r="AU10" s="331">
        <f>$T$640</f>
        <v>0</v>
      </c>
      <c r="AV10" s="331">
        <f>$T$677</f>
        <v>0</v>
      </c>
      <c r="AW10" s="331">
        <f>$T$714</f>
        <v>0</v>
      </c>
      <c r="AX10" s="332">
        <f>$T$751</f>
        <v>0</v>
      </c>
      <c r="AY10" s="324">
        <f t="shared" si="0"/>
        <v>3</v>
      </c>
    </row>
    <row r="11" spans="29:53" s="6" customFormat="1" ht="12.75" customHeight="1">
      <c r="AC11" s="299"/>
      <c r="AD11" s="325" t="s">
        <v>235</v>
      </c>
      <c r="AE11" s="330">
        <f>$T$49</f>
        <v>0</v>
      </c>
      <c r="AF11" s="331">
        <f>$T$86</f>
        <v>0</v>
      </c>
      <c r="AG11" s="331">
        <f>$T$123</f>
        <v>0</v>
      </c>
      <c r="AH11" s="331">
        <f>$T$160</f>
        <v>1</v>
      </c>
      <c r="AI11" s="355">
        <f>$T$197</f>
        <v>0</v>
      </c>
      <c r="AJ11" s="330">
        <f>$T$234</f>
        <v>0</v>
      </c>
      <c r="AK11" s="331">
        <f>$T$271</f>
        <v>0</v>
      </c>
      <c r="AL11" s="331">
        <f>$T$308</f>
        <v>0</v>
      </c>
      <c r="AM11" s="331">
        <f>$T$345</f>
        <v>0</v>
      </c>
      <c r="AN11" s="332">
        <f>$T$382</f>
        <v>0</v>
      </c>
      <c r="AO11" s="331">
        <f>$T$419</f>
        <v>0</v>
      </c>
      <c r="AP11" s="331">
        <f>$T$456</f>
        <v>1</v>
      </c>
      <c r="AQ11" s="331">
        <f>$T$493</f>
        <v>0</v>
      </c>
      <c r="AR11" s="331">
        <f>$T$530</f>
        <v>1</v>
      </c>
      <c r="AS11" s="332">
        <f>$T$567</f>
        <v>0</v>
      </c>
      <c r="AT11" s="330">
        <f>$T$604</f>
        <v>0</v>
      </c>
      <c r="AU11" s="331">
        <f>$T$641</f>
        <v>0</v>
      </c>
      <c r="AV11" s="331">
        <f>$T$678</f>
        <v>0</v>
      </c>
      <c r="AW11" s="331">
        <f>$T$715</f>
        <v>0</v>
      </c>
      <c r="AX11" s="332">
        <f>$T$752</f>
        <v>0</v>
      </c>
      <c r="AY11" s="324">
        <f t="shared" si="0"/>
        <v>3</v>
      </c>
    </row>
    <row r="12" spans="29:53" s="6" customFormat="1" ht="12.75" hidden="1" customHeight="1" thickBot="1">
      <c r="AC12" s="300"/>
      <c r="AD12" s="329" t="s">
        <v>209</v>
      </c>
      <c r="AE12" s="330">
        <f>T50</f>
        <v>0</v>
      </c>
      <c r="AF12" s="331">
        <f>T87</f>
        <v>0</v>
      </c>
      <c r="AG12" s="331">
        <f>T124</f>
        <v>0</v>
      </c>
      <c r="AH12" s="331">
        <f>T161</f>
        <v>0</v>
      </c>
      <c r="AI12" s="355">
        <f>T198</f>
        <v>0</v>
      </c>
      <c r="AJ12" s="330">
        <f>T235</f>
        <v>0</v>
      </c>
      <c r="AK12" s="331">
        <f>T272</f>
        <v>0</v>
      </c>
      <c r="AL12" s="331">
        <f>T309</f>
        <v>0</v>
      </c>
      <c r="AM12" s="331">
        <f>T346</f>
        <v>0</v>
      </c>
      <c r="AN12" s="332">
        <f>T383</f>
        <v>0</v>
      </c>
      <c r="AO12" s="331">
        <f>T420</f>
        <v>0</v>
      </c>
      <c r="AP12" s="331">
        <f>T457</f>
        <v>0</v>
      </c>
      <c r="AQ12" s="331">
        <f>T494</f>
        <v>0</v>
      </c>
      <c r="AR12" s="331">
        <f>T531</f>
        <v>0</v>
      </c>
      <c r="AS12" s="332">
        <f>T568</f>
        <v>0</v>
      </c>
      <c r="AT12" s="330">
        <f>T605</f>
        <v>0</v>
      </c>
      <c r="AU12" s="331">
        <f>T642</f>
        <v>0</v>
      </c>
      <c r="AV12" s="331">
        <f>T679</f>
        <v>0</v>
      </c>
      <c r="AW12" s="331">
        <f>T716</f>
        <v>0</v>
      </c>
      <c r="AX12" s="332">
        <f>T753</f>
        <v>0</v>
      </c>
      <c r="AY12" s="324">
        <f t="shared" si="0"/>
        <v>0</v>
      </c>
    </row>
    <row r="13" spans="29:53" s="6" customFormat="1" ht="12.75" hidden="1" customHeight="1">
      <c r="AC13" s="301"/>
      <c r="AD13" s="333" t="s">
        <v>32</v>
      </c>
      <c r="AE13" s="330">
        <f>T51</f>
        <v>0</v>
      </c>
      <c r="AF13" s="331">
        <f>T88</f>
        <v>0</v>
      </c>
      <c r="AG13" s="331">
        <f>T125</f>
        <v>0</v>
      </c>
      <c r="AH13" s="331">
        <f>T162</f>
        <v>0</v>
      </c>
      <c r="AI13" s="355">
        <f>T199</f>
        <v>0</v>
      </c>
      <c r="AJ13" s="330">
        <f>T236</f>
        <v>0</v>
      </c>
      <c r="AK13" s="331">
        <f>T273</f>
        <v>0</v>
      </c>
      <c r="AL13" s="331">
        <f>T310</f>
        <v>0</v>
      </c>
      <c r="AM13" s="331">
        <f>T347</f>
        <v>0</v>
      </c>
      <c r="AN13" s="332">
        <f>T384</f>
        <v>0</v>
      </c>
      <c r="AO13" s="331">
        <f>T421</f>
        <v>0</v>
      </c>
      <c r="AP13" s="331">
        <f>T458</f>
        <v>0</v>
      </c>
      <c r="AQ13" s="331">
        <f>T495</f>
        <v>0</v>
      </c>
      <c r="AR13" s="331">
        <f>T532</f>
        <v>0</v>
      </c>
      <c r="AS13" s="332">
        <f>T569</f>
        <v>0</v>
      </c>
      <c r="AT13" s="330">
        <f>T606</f>
        <v>0</v>
      </c>
      <c r="AU13" s="331">
        <f>T643</f>
        <v>0</v>
      </c>
      <c r="AV13" s="331">
        <f>T680</f>
        <v>0</v>
      </c>
      <c r="AW13" s="331">
        <f>T717</f>
        <v>0</v>
      </c>
      <c r="AX13" s="332">
        <f>T754</f>
        <v>0</v>
      </c>
      <c r="AY13" s="324">
        <f t="shared" si="0"/>
        <v>0</v>
      </c>
    </row>
    <row r="14" spans="29:53" s="6" customFormat="1" ht="12.75" hidden="1" customHeight="1">
      <c r="AC14" s="301"/>
      <c r="AD14" s="333" t="s">
        <v>33</v>
      </c>
      <c r="AE14" s="330">
        <f>T52</f>
        <v>0</v>
      </c>
      <c r="AF14" s="331">
        <f>T89</f>
        <v>0</v>
      </c>
      <c r="AG14" s="331">
        <f>T126</f>
        <v>0</v>
      </c>
      <c r="AH14" s="331">
        <f>T163</f>
        <v>0</v>
      </c>
      <c r="AI14" s="355">
        <f>T200</f>
        <v>0</v>
      </c>
      <c r="AJ14" s="330">
        <f>T237</f>
        <v>0</v>
      </c>
      <c r="AK14" s="331">
        <f>T274</f>
        <v>0</v>
      </c>
      <c r="AL14" s="331">
        <f>T311</f>
        <v>0</v>
      </c>
      <c r="AM14" s="331">
        <f>T348</f>
        <v>0</v>
      </c>
      <c r="AN14" s="332">
        <f>T385</f>
        <v>0</v>
      </c>
      <c r="AO14" s="331">
        <f>T422</f>
        <v>0</v>
      </c>
      <c r="AP14" s="331">
        <f>T459</f>
        <v>0</v>
      </c>
      <c r="AQ14" s="331">
        <f>T496</f>
        <v>0</v>
      </c>
      <c r="AR14" s="331">
        <f>T533</f>
        <v>0</v>
      </c>
      <c r="AS14" s="332">
        <f>T570</f>
        <v>0</v>
      </c>
      <c r="AT14" s="330">
        <f>T607</f>
        <v>0</v>
      </c>
      <c r="AU14" s="331">
        <f>T644</f>
        <v>0</v>
      </c>
      <c r="AV14" s="331">
        <f>T681</f>
        <v>0</v>
      </c>
      <c r="AW14" s="331">
        <f>T718</f>
        <v>0</v>
      </c>
      <c r="AX14" s="332">
        <f>T755</f>
        <v>0</v>
      </c>
      <c r="AY14" s="324">
        <f t="shared" si="0"/>
        <v>0</v>
      </c>
    </row>
    <row r="15" spans="29:53" s="6" customFormat="1" ht="12.75" hidden="1" customHeight="1">
      <c r="AC15" s="302"/>
      <c r="AD15" s="333" t="s">
        <v>34</v>
      </c>
      <c r="AE15" s="330">
        <f>T53</f>
        <v>0</v>
      </c>
      <c r="AF15" s="331">
        <f>T90</f>
        <v>0</v>
      </c>
      <c r="AG15" s="331">
        <f>T127</f>
        <v>0</v>
      </c>
      <c r="AH15" s="331">
        <f>T164</f>
        <v>0</v>
      </c>
      <c r="AI15" s="355">
        <f>T201</f>
        <v>0</v>
      </c>
      <c r="AJ15" s="330">
        <f>T238</f>
        <v>0</v>
      </c>
      <c r="AK15" s="331">
        <f>T275</f>
        <v>0</v>
      </c>
      <c r="AL15" s="331">
        <f>T312</f>
        <v>0</v>
      </c>
      <c r="AM15" s="331">
        <f>T349</f>
        <v>0</v>
      </c>
      <c r="AN15" s="332">
        <f>T386</f>
        <v>0</v>
      </c>
      <c r="AO15" s="331">
        <f>T423</f>
        <v>0</v>
      </c>
      <c r="AP15" s="331">
        <f>T460</f>
        <v>0</v>
      </c>
      <c r="AQ15" s="331">
        <f>T497</f>
        <v>0</v>
      </c>
      <c r="AR15" s="331">
        <f>T534</f>
        <v>0</v>
      </c>
      <c r="AS15" s="332">
        <f>T571</f>
        <v>0</v>
      </c>
      <c r="AT15" s="330">
        <f>T608</f>
        <v>0</v>
      </c>
      <c r="AU15" s="331">
        <f>T645</f>
        <v>0</v>
      </c>
      <c r="AV15" s="331">
        <f>T682</f>
        <v>0</v>
      </c>
      <c r="AW15" s="331">
        <f>T719</f>
        <v>0</v>
      </c>
      <c r="AX15" s="332">
        <f>T756</f>
        <v>0</v>
      </c>
      <c r="AY15" s="324">
        <f t="shared" si="0"/>
        <v>0</v>
      </c>
    </row>
    <row r="16" spans="29:53" s="6" customFormat="1" ht="12.75" customHeight="1" thickBot="1">
      <c r="AC16" s="299"/>
      <c r="AD16" s="329" t="s">
        <v>209</v>
      </c>
      <c r="AE16" s="371"/>
      <c r="AF16" s="372"/>
      <c r="AG16" s="372"/>
      <c r="AH16" s="372"/>
      <c r="AI16" s="374"/>
      <c r="AJ16" s="371"/>
      <c r="AK16" s="372"/>
      <c r="AL16" s="372"/>
      <c r="AM16" s="372">
        <v>1</v>
      </c>
      <c r="AN16" s="373"/>
      <c r="AO16" s="372"/>
      <c r="AP16" s="372"/>
      <c r="AQ16" s="372"/>
      <c r="AR16" s="372"/>
      <c r="AS16" s="373"/>
      <c r="AT16" s="371"/>
      <c r="AU16" s="372"/>
      <c r="AV16" s="372"/>
      <c r="AW16" s="372"/>
      <c r="AX16" s="373"/>
      <c r="AY16" s="324">
        <f t="shared" si="0"/>
        <v>1</v>
      </c>
    </row>
    <row r="17" spans="29:51" s="6" customFormat="1" ht="12.75" customHeight="1">
      <c r="AC17" s="303" t="s">
        <v>37</v>
      </c>
      <c r="AD17" s="320" t="s">
        <v>31</v>
      </c>
      <c r="AE17" s="334">
        <f>$T$55</f>
        <v>0</v>
      </c>
      <c r="AF17" s="335">
        <f>$T$92</f>
        <v>0</v>
      </c>
      <c r="AG17" s="335">
        <f>$T$129</f>
        <v>0</v>
      </c>
      <c r="AH17" s="335">
        <f>$T$166</f>
        <v>0</v>
      </c>
      <c r="AI17" s="355">
        <f>$T$203</f>
        <v>0</v>
      </c>
      <c r="AJ17" s="334">
        <f>$T$240</f>
        <v>0</v>
      </c>
      <c r="AK17" s="335">
        <f>$T$277</f>
        <v>0</v>
      </c>
      <c r="AL17" s="335">
        <f>$T$314</f>
        <v>0</v>
      </c>
      <c r="AM17" s="335">
        <f>$T$351</f>
        <v>0</v>
      </c>
      <c r="AN17" s="336">
        <f>$T$388</f>
        <v>0</v>
      </c>
      <c r="AO17" s="335">
        <f>$T$425</f>
        <v>0</v>
      </c>
      <c r="AP17" s="335">
        <f>$T$462</f>
        <v>0</v>
      </c>
      <c r="AQ17" s="335">
        <f>$T$499</f>
        <v>0</v>
      </c>
      <c r="AR17" s="335">
        <f>$T$536</f>
        <v>0</v>
      </c>
      <c r="AS17" s="336">
        <f>$T$573</f>
        <v>0</v>
      </c>
      <c r="AT17" s="334">
        <f>$T$610</f>
        <v>0</v>
      </c>
      <c r="AU17" s="335">
        <f>$T$647</f>
        <v>0</v>
      </c>
      <c r="AV17" s="335">
        <f>$T$684</f>
        <v>0</v>
      </c>
      <c r="AW17" s="335">
        <f>$T$721</f>
        <v>0</v>
      </c>
      <c r="AX17" s="336">
        <f>$T$758</f>
        <v>0</v>
      </c>
      <c r="AY17" s="324">
        <f t="shared" si="0"/>
        <v>0</v>
      </c>
    </row>
    <row r="18" spans="29:51" s="6" customFormat="1" ht="12.75" customHeight="1">
      <c r="AC18" s="299"/>
      <c r="AD18" s="325" t="s">
        <v>233</v>
      </c>
      <c r="AE18" s="334">
        <f>$T$56</f>
        <v>0</v>
      </c>
      <c r="AF18" s="335">
        <f>$T$93</f>
        <v>0</v>
      </c>
      <c r="AG18" s="335">
        <f>$T$130</f>
        <v>0</v>
      </c>
      <c r="AH18" s="335">
        <f>$T$167</f>
        <v>0</v>
      </c>
      <c r="AI18" s="355">
        <f>$T$204</f>
        <v>0</v>
      </c>
      <c r="AJ18" s="334">
        <f>$T$241</f>
        <v>0</v>
      </c>
      <c r="AK18" s="335">
        <f>$T$278</f>
        <v>0</v>
      </c>
      <c r="AL18" s="335">
        <f>$T$315</f>
        <v>0</v>
      </c>
      <c r="AM18" s="335">
        <f>$T$352</f>
        <v>0</v>
      </c>
      <c r="AN18" s="336">
        <f>$T$389</f>
        <v>0</v>
      </c>
      <c r="AO18" s="335">
        <f>$T$426</f>
        <v>0</v>
      </c>
      <c r="AP18" s="335">
        <f>$T$463</f>
        <v>0</v>
      </c>
      <c r="AQ18" s="335">
        <f>$T$500</f>
        <v>0</v>
      </c>
      <c r="AR18" s="335">
        <f>$T$537</f>
        <v>0</v>
      </c>
      <c r="AS18" s="336">
        <f>$T$574</f>
        <v>1</v>
      </c>
      <c r="AT18" s="334">
        <f>$T$611</f>
        <v>0</v>
      </c>
      <c r="AU18" s="335">
        <f>$T$648</f>
        <v>0</v>
      </c>
      <c r="AV18" s="335">
        <f>$T$685</f>
        <v>0</v>
      </c>
      <c r="AW18" s="335">
        <f>$T$722</f>
        <v>0</v>
      </c>
      <c r="AX18" s="336">
        <f>$T$759</f>
        <v>0</v>
      </c>
      <c r="AY18" s="324">
        <f t="shared" si="0"/>
        <v>1</v>
      </c>
    </row>
    <row r="19" spans="29:51" s="6" customFormat="1" ht="12.75" customHeight="1">
      <c r="AC19" s="299"/>
      <c r="AD19" s="325" t="s">
        <v>234</v>
      </c>
      <c r="AE19" s="334">
        <f>$T$57</f>
        <v>0</v>
      </c>
      <c r="AF19" s="335">
        <f>$T$94</f>
        <v>0</v>
      </c>
      <c r="AG19" s="335">
        <f>$T$131</f>
        <v>0</v>
      </c>
      <c r="AH19" s="335">
        <f>$T$168</f>
        <v>0</v>
      </c>
      <c r="AI19" s="355">
        <f>$T$205</f>
        <v>0</v>
      </c>
      <c r="AJ19" s="334">
        <f>$T$242</f>
        <v>1</v>
      </c>
      <c r="AK19" s="335">
        <f>$T$279</f>
        <v>0</v>
      </c>
      <c r="AL19" s="335">
        <f>$T$316</f>
        <v>1</v>
      </c>
      <c r="AM19" s="335">
        <f>$T$353</f>
        <v>0</v>
      </c>
      <c r="AN19" s="336">
        <f>$T$390</f>
        <v>0</v>
      </c>
      <c r="AO19" s="335">
        <f>$T$427</f>
        <v>0</v>
      </c>
      <c r="AP19" s="335">
        <f>$T$464</f>
        <v>0</v>
      </c>
      <c r="AQ19" s="335">
        <f>$T$501</f>
        <v>1</v>
      </c>
      <c r="AR19" s="335">
        <f>$T$538</f>
        <v>1</v>
      </c>
      <c r="AS19" s="336">
        <f>$T$575</f>
        <v>0</v>
      </c>
      <c r="AT19" s="334">
        <f>$T$612</f>
        <v>0</v>
      </c>
      <c r="AU19" s="335">
        <f>$T$649</f>
        <v>0</v>
      </c>
      <c r="AV19" s="335">
        <f>$T$686</f>
        <v>0</v>
      </c>
      <c r="AW19" s="335">
        <f>$T$723</f>
        <v>0</v>
      </c>
      <c r="AX19" s="336">
        <f>$T$760</f>
        <v>0</v>
      </c>
      <c r="AY19" s="324">
        <f t="shared" si="0"/>
        <v>4</v>
      </c>
    </row>
    <row r="20" spans="29:51" s="6" customFormat="1" ht="12.75" customHeight="1">
      <c r="AC20" s="299"/>
      <c r="AD20" s="325" t="s">
        <v>235</v>
      </c>
      <c r="AE20" s="334">
        <f>$T$58</f>
        <v>0</v>
      </c>
      <c r="AF20" s="335">
        <f>$T$95</f>
        <v>0</v>
      </c>
      <c r="AG20" s="335">
        <f>$T$132</f>
        <v>0</v>
      </c>
      <c r="AH20" s="335">
        <f>$T$169</f>
        <v>1</v>
      </c>
      <c r="AI20" s="355">
        <f>$T$206</f>
        <v>0</v>
      </c>
      <c r="AJ20" s="334">
        <f>$T$243</f>
        <v>0</v>
      </c>
      <c r="AK20" s="335">
        <f>$T$280</f>
        <v>0</v>
      </c>
      <c r="AL20" s="335">
        <f>$T$317</f>
        <v>0</v>
      </c>
      <c r="AM20" s="335">
        <f>$T$354</f>
        <v>1</v>
      </c>
      <c r="AN20" s="336">
        <f>$T$391</f>
        <v>1</v>
      </c>
      <c r="AO20" s="335">
        <f>$T$428</f>
        <v>0</v>
      </c>
      <c r="AP20" s="335">
        <f>$T$465</f>
        <v>1</v>
      </c>
      <c r="AQ20" s="335">
        <f>$T$502</f>
        <v>0</v>
      </c>
      <c r="AR20" s="335">
        <f>$T$539</f>
        <v>0</v>
      </c>
      <c r="AS20" s="336">
        <f>$T$576</f>
        <v>0</v>
      </c>
      <c r="AT20" s="334">
        <f>$T$613</f>
        <v>0</v>
      </c>
      <c r="AU20" s="335">
        <f>$T$650</f>
        <v>0</v>
      </c>
      <c r="AV20" s="335">
        <f>$T$687</f>
        <v>0</v>
      </c>
      <c r="AW20" s="335">
        <f>$T$724</f>
        <v>0</v>
      </c>
      <c r="AX20" s="336">
        <f>$T$761</f>
        <v>0</v>
      </c>
      <c r="AY20" s="324">
        <f t="shared" si="0"/>
        <v>4</v>
      </c>
    </row>
    <row r="21" spans="29:51" s="6" customFormat="1" ht="12.75" customHeight="1" thickBot="1">
      <c r="AC21" s="300"/>
      <c r="AD21" s="325" t="s">
        <v>209</v>
      </c>
      <c r="AE21" s="375"/>
      <c r="AF21" s="376"/>
      <c r="AG21" s="376"/>
      <c r="AH21" s="376"/>
      <c r="AI21" s="378"/>
      <c r="AJ21" s="375"/>
      <c r="AK21" s="376">
        <v>1</v>
      </c>
      <c r="AL21" s="376"/>
      <c r="AM21" s="376"/>
      <c r="AN21" s="377"/>
      <c r="AO21" s="376">
        <v>1</v>
      </c>
      <c r="AP21" s="376"/>
      <c r="AQ21" s="376"/>
      <c r="AR21" s="376"/>
      <c r="AS21" s="377"/>
      <c r="AT21" s="375"/>
      <c r="AU21" s="376"/>
      <c r="AV21" s="376"/>
      <c r="AW21" s="376"/>
      <c r="AX21" s="377"/>
      <c r="AY21" s="324">
        <f t="shared" si="0"/>
        <v>2</v>
      </c>
    </row>
    <row r="22" spans="29:51" s="6" customFormat="1" ht="12.75" customHeight="1">
      <c r="AC22" s="303" t="s">
        <v>38</v>
      </c>
      <c r="AD22" s="320" t="s">
        <v>31</v>
      </c>
      <c r="AE22" s="337">
        <f>$T$60</f>
        <v>0</v>
      </c>
      <c r="AF22" s="338">
        <f>$T$97</f>
        <v>0</v>
      </c>
      <c r="AG22" s="338">
        <f>$T$134</f>
        <v>0</v>
      </c>
      <c r="AH22" s="338">
        <f>$T$171</f>
        <v>0</v>
      </c>
      <c r="AI22" s="339">
        <f>$T$208</f>
        <v>0</v>
      </c>
      <c r="AJ22" s="337">
        <f>$T$245</f>
        <v>0</v>
      </c>
      <c r="AK22" s="338">
        <f>$T$282</f>
        <v>0</v>
      </c>
      <c r="AL22" s="338">
        <f t="shared" ref="AL22:AL29" si="1">T319</f>
        <v>0</v>
      </c>
      <c r="AM22" s="338">
        <f t="shared" ref="AM22:AM29" si="2">T356</f>
        <v>0</v>
      </c>
      <c r="AN22" s="339">
        <f t="shared" ref="AN22:AN29" si="3">T393</f>
        <v>0</v>
      </c>
      <c r="AO22" s="338">
        <f>$T$430</f>
        <v>0</v>
      </c>
      <c r="AP22" s="338">
        <f>$T$467</f>
        <v>0</v>
      </c>
      <c r="AQ22" s="338">
        <f>$T$504</f>
        <v>0</v>
      </c>
      <c r="AR22" s="338">
        <f>$T$541</f>
        <v>0</v>
      </c>
      <c r="AS22" s="339">
        <f>$T$578</f>
        <v>0</v>
      </c>
      <c r="AT22" s="337">
        <f t="shared" ref="AT22:AT29" si="4">T615</f>
        <v>0</v>
      </c>
      <c r="AU22" s="338">
        <f t="shared" ref="AU22:AU29" si="5">T652</f>
        <v>0</v>
      </c>
      <c r="AV22" s="338">
        <f t="shared" ref="AV22:AV29" si="6">T689</f>
        <v>0</v>
      </c>
      <c r="AW22" s="338">
        <f t="shared" ref="AW22:AW29" si="7">T726</f>
        <v>0</v>
      </c>
      <c r="AX22" s="339">
        <f t="shared" ref="AX22:AX29" si="8">T763</f>
        <v>0</v>
      </c>
      <c r="AY22" s="324">
        <f t="shared" si="0"/>
        <v>0</v>
      </c>
    </row>
    <row r="23" spans="29:51" s="6" customFormat="1" ht="12.75" customHeight="1">
      <c r="AC23" s="299"/>
      <c r="AD23" s="325" t="s">
        <v>233</v>
      </c>
      <c r="AE23" s="337">
        <f>$T$61</f>
        <v>0</v>
      </c>
      <c r="AF23" s="338">
        <f>$T$98</f>
        <v>0</v>
      </c>
      <c r="AG23" s="338">
        <f>$T$135</f>
        <v>0</v>
      </c>
      <c r="AH23" s="338">
        <f>$T$172</f>
        <v>0</v>
      </c>
      <c r="AI23" s="339">
        <f>$T$209</f>
        <v>1</v>
      </c>
      <c r="AJ23" s="337">
        <f>$T$246</f>
        <v>0</v>
      </c>
      <c r="AK23" s="338">
        <f>$T$283</f>
        <v>0</v>
      </c>
      <c r="AL23" s="338">
        <f t="shared" si="1"/>
        <v>1</v>
      </c>
      <c r="AM23" s="338">
        <f t="shared" si="2"/>
        <v>0</v>
      </c>
      <c r="AN23" s="339">
        <f t="shared" si="3"/>
        <v>0</v>
      </c>
      <c r="AO23" s="338">
        <f>$T$431</f>
        <v>0</v>
      </c>
      <c r="AP23" s="338">
        <f>$T$468</f>
        <v>0</v>
      </c>
      <c r="AQ23" s="338">
        <f>$T$505</f>
        <v>0</v>
      </c>
      <c r="AR23" s="338">
        <f>$T$542</f>
        <v>1</v>
      </c>
      <c r="AS23" s="339">
        <f>$T$579</f>
        <v>0</v>
      </c>
      <c r="AT23" s="337">
        <f t="shared" si="4"/>
        <v>0</v>
      </c>
      <c r="AU23" s="338">
        <f t="shared" si="5"/>
        <v>0</v>
      </c>
      <c r="AV23" s="338">
        <f t="shared" si="6"/>
        <v>0</v>
      </c>
      <c r="AW23" s="338">
        <f t="shared" si="7"/>
        <v>0</v>
      </c>
      <c r="AX23" s="339">
        <f t="shared" si="8"/>
        <v>0</v>
      </c>
      <c r="AY23" s="324">
        <f t="shared" si="0"/>
        <v>3</v>
      </c>
    </row>
    <row r="24" spans="29:51" s="6" customFormat="1" ht="12.75" customHeight="1">
      <c r="AC24" s="299"/>
      <c r="AD24" s="325" t="s">
        <v>234</v>
      </c>
      <c r="AE24" s="337">
        <f>$T$62</f>
        <v>0</v>
      </c>
      <c r="AF24" s="338">
        <f>$T$99</f>
        <v>0</v>
      </c>
      <c r="AG24" s="338">
        <f>$T$136</f>
        <v>0</v>
      </c>
      <c r="AH24" s="338">
        <f>$T$173</f>
        <v>0</v>
      </c>
      <c r="AI24" s="339">
        <f>$T$210</f>
        <v>0</v>
      </c>
      <c r="AJ24" s="337">
        <f>$T$247</f>
        <v>0</v>
      </c>
      <c r="AK24" s="338">
        <f>$T$284</f>
        <v>0</v>
      </c>
      <c r="AL24" s="338">
        <f t="shared" si="1"/>
        <v>0</v>
      </c>
      <c r="AM24" s="338">
        <f t="shared" si="2"/>
        <v>0</v>
      </c>
      <c r="AN24" s="339">
        <f t="shared" si="3"/>
        <v>0</v>
      </c>
      <c r="AO24" s="338">
        <f>$T$432</f>
        <v>0</v>
      </c>
      <c r="AP24" s="338">
        <f>$T$469</f>
        <v>0</v>
      </c>
      <c r="AQ24" s="338">
        <f>$T$506</f>
        <v>1</v>
      </c>
      <c r="AR24" s="338">
        <f>$T$543</f>
        <v>0</v>
      </c>
      <c r="AS24" s="339">
        <f>$T$580</f>
        <v>0</v>
      </c>
      <c r="AT24" s="337">
        <f t="shared" si="4"/>
        <v>0</v>
      </c>
      <c r="AU24" s="338">
        <f t="shared" si="5"/>
        <v>0</v>
      </c>
      <c r="AV24" s="338">
        <f t="shared" si="6"/>
        <v>0</v>
      </c>
      <c r="AW24" s="338">
        <f t="shared" si="7"/>
        <v>0</v>
      </c>
      <c r="AX24" s="339">
        <f t="shared" si="8"/>
        <v>0</v>
      </c>
      <c r="AY24" s="324">
        <f t="shared" si="0"/>
        <v>1</v>
      </c>
    </row>
    <row r="25" spans="29:51" s="6" customFormat="1" ht="12.75" customHeight="1">
      <c r="AC25" s="299"/>
      <c r="AD25" s="325" t="s">
        <v>235</v>
      </c>
      <c r="AE25" s="337">
        <f>$T$63</f>
        <v>0</v>
      </c>
      <c r="AF25" s="338">
        <f>$T$100</f>
        <v>0</v>
      </c>
      <c r="AG25" s="338">
        <f>$T$137</f>
        <v>0</v>
      </c>
      <c r="AH25" s="338">
        <f>$T$174</f>
        <v>0</v>
      </c>
      <c r="AI25" s="339">
        <f>$T$211</f>
        <v>0</v>
      </c>
      <c r="AJ25" s="337">
        <f>$T$248</f>
        <v>0</v>
      </c>
      <c r="AK25" s="338">
        <f>$T$285</f>
        <v>0</v>
      </c>
      <c r="AL25" s="338">
        <f t="shared" si="1"/>
        <v>0</v>
      </c>
      <c r="AM25" s="338">
        <f t="shared" si="2"/>
        <v>1</v>
      </c>
      <c r="AN25" s="339">
        <f t="shared" si="3"/>
        <v>0</v>
      </c>
      <c r="AO25" s="338">
        <f>$T$433</f>
        <v>0</v>
      </c>
      <c r="AP25" s="338">
        <f>$T$470</f>
        <v>0</v>
      </c>
      <c r="AQ25" s="338">
        <f>$T$507</f>
        <v>0</v>
      </c>
      <c r="AR25" s="338">
        <f>$T$544</f>
        <v>0</v>
      </c>
      <c r="AS25" s="339">
        <f>$T$581</f>
        <v>0</v>
      </c>
      <c r="AT25" s="337">
        <f t="shared" si="4"/>
        <v>0</v>
      </c>
      <c r="AU25" s="338">
        <f t="shared" si="5"/>
        <v>0</v>
      </c>
      <c r="AV25" s="338">
        <f t="shared" si="6"/>
        <v>0</v>
      </c>
      <c r="AW25" s="338">
        <f t="shared" si="7"/>
        <v>0</v>
      </c>
      <c r="AX25" s="339">
        <f t="shared" si="8"/>
        <v>0</v>
      </c>
      <c r="AY25" s="324">
        <f t="shared" si="0"/>
        <v>1</v>
      </c>
    </row>
    <row r="26" spans="29:51" s="6" customFormat="1" ht="12.75" hidden="1" customHeight="1" thickBot="1">
      <c r="AC26" s="300" t="s">
        <v>39</v>
      </c>
      <c r="AD26" s="333" t="s">
        <v>31</v>
      </c>
      <c r="AE26" s="337">
        <f>T64</f>
        <v>0</v>
      </c>
      <c r="AF26" s="338">
        <f>T101</f>
        <v>0</v>
      </c>
      <c r="AG26" s="338">
        <f>T138</f>
        <v>0</v>
      </c>
      <c r="AH26" s="338">
        <f>T175</f>
        <v>0</v>
      </c>
      <c r="AI26" s="339">
        <f>T212</f>
        <v>0</v>
      </c>
      <c r="AJ26" s="337">
        <f>T249</f>
        <v>0</v>
      </c>
      <c r="AK26" s="338">
        <f>T286</f>
        <v>0</v>
      </c>
      <c r="AL26" s="338">
        <f t="shared" si="1"/>
        <v>0</v>
      </c>
      <c r="AM26" s="338">
        <f t="shared" si="2"/>
        <v>0</v>
      </c>
      <c r="AN26" s="339">
        <f t="shared" si="3"/>
        <v>0</v>
      </c>
      <c r="AO26" s="338">
        <f>T434</f>
        <v>0</v>
      </c>
      <c r="AP26" s="338">
        <f>T471</f>
        <v>0</v>
      </c>
      <c r="AQ26" s="338">
        <f>T508</f>
        <v>0</v>
      </c>
      <c r="AR26" s="338">
        <f>T545</f>
        <v>0</v>
      </c>
      <c r="AS26" s="339">
        <f>T582</f>
        <v>0</v>
      </c>
      <c r="AT26" s="337">
        <f t="shared" si="4"/>
        <v>0</v>
      </c>
      <c r="AU26" s="338">
        <f t="shared" si="5"/>
        <v>0</v>
      </c>
      <c r="AV26" s="338">
        <f t="shared" si="6"/>
        <v>0</v>
      </c>
      <c r="AW26" s="338">
        <f t="shared" si="7"/>
        <v>0</v>
      </c>
      <c r="AX26" s="339">
        <f t="shared" si="8"/>
        <v>0</v>
      </c>
      <c r="AY26" s="324">
        <f t="shared" si="0"/>
        <v>0</v>
      </c>
    </row>
    <row r="27" spans="29:51" s="6" customFormat="1" ht="12.75" hidden="1" customHeight="1">
      <c r="AC27" s="301"/>
      <c r="AD27" s="333" t="s">
        <v>32</v>
      </c>
      <c r="AE27" s="337">
        <f>T65</f>
        <v>0</v>
      </c>
      <c r="AF27" s="338">
        <f>T102</f>
        <v>0</v>
      </c>
      <c r="AG27" s="338">
        <f>T139</f>
        <v>0</v>
      </c>
      <c r="AH27" s="338">
        <f>T176</f>
        <v>0</v>
      </c>
      <c r="AI27" s="339">
        <f>T213</f>
        <v>0</v>
      </c>
      <c r="AJ27" s="337">
        <f>T250</f>
        <v>0</v>
      </c>
      <c r="AK27" s="338">
        <f>T287</f>
        <v>0</v>
      </c>
      <c r="AL27" s="338">
        <f t="shared" si="1"/>
        <v>0</v>
      </c>
      <c r="AM27" s="338">
        <f t="shared" si="2"/>
        <v>0</v>
      </c>
      <c r="AN27" s="339">
        <f t="shared" si="3"/>
        <v>0</v>
      </c>
      <c r="AO27" s="338">
        <f>T435</f>
        <v>0</v>
      </c>
      <c r="AP27" s="338">
        <f>T472</f>
        <v>0</v>
      </c>
      <c r="AQ27" s="338">
        <f>T509</f>
        <v>0</v>
      </c>
      <c r="AR27" s="338">
        <f>T546</f>
        <v>0</v>
      </c>
      <c r="AS27" s="339">
        <f>T583</f>
        <v>0</v>
      </c>
      <c r="AT27" s="337">
        <f t="shared" si="4"/>
        <v>0</v>
      </c>
      <c r="AU27" s="338">
        <f t="shared" si="5"/>
        <v>0</v>
      </c>
      <c r="AV27" s="338">
        <f t="shared" si="6"/>
        <v>0</v>
      </c>
      <c r="AW27" s="338">
        <f t="shared" si="7"/>
        <v>0</v>
      </c>
      <c r="AX27" s="339">
        <f t="shared" si="8"/>
        <v>0</v>
      </c>
      <c r="AY27" s="324">
        <f t="shared" si="0"/>
        <v>0</v>
      </c>
    </row>
    <row r="28" spans="29:51" s="6" customFormat="1" ht="12.75" hidden="1" customHeight="1">
      <c r="AC28" s="301"/>
      <c r="AD28" s="333" t="s">
        <v>33</v>
      </c>
      <c r="AE28" s="337">
        <f>T66</f>
        <v>0</v>
      </c>
      <c r="AF28" s="338">
        <f>T103</f>
        <v>0</v>
      </c>
      <c r="AG28" s="338">
        <f>T140</f>
        <v>0</v>
      </c>
      <c r="AH28" s="338">
        <f>T177</f>
        <v>0</v>
      </c>
      <c r="AI28" s="339">
        <f>T214</f>
        <v>0</v>
      </c>
      <c r="AJ28" s="337">
        <f>T251</f>
        <v>0</v>
      </c>
      <c r="AK28" s="338">
        <f>T288</f>
        <v>0</v>
      </c>
      <c r="AL28" s="338">
        <f t="shared" si="1"/>
        <v>0</v>
      </c>
      <c r="AM28" s="338">
        <f t="shared" si="2"/>
        <v>0</v>
      </c>
      <c r="AN28" s="339">
        <f t="shared" si="3"/>
        <v>0</v>
      </c>
      <c r="AO28" s="338">
        <f>T436</f>
        <v>0</v>
      </c>
      <c r="AP28" s="338">
        <f>T473</f>
        <v>0</v>
      </c>
      <c r="AQ28" s="338">
        <f>T510</f>
        <v>0</v>
      </c>
      <c r="AR28" s="338">
        <f>T547</f>
        <v>0</v>
      </c>
      <c r="AS28" s="339">
        <f>T584</f>
        <v>0</v>
      </c>
      <c r="AT28" s="337">
        <f t="shared" si="4"/>
        <v>0</v>
      </c>
      <c r="AU28" s="338">
        <f t="shared" si="5"/>
        <v>0</v>
      </c>
      <c r="AV28" s="338">
        <f t="shared" si="6"/>
        <v>0</v>
      </c>
      <c r="AW28" s="338">
        <f t="shared" si="7"/>
        <v>0</v>
      </c>
      <c r="AX28" s="339">
        <f t="shared" si="8"/>
        <v>0</v>
      </c>
      <c r="AY28" s="324">
        <f t="shared" si="0"/>
        <v>0</v>
      </c>
    </row>
    <row r="29" spans="29:51" s="6" customFormat="1" ht="12.75" hidden="1" customHeight="1">
      <c r="AC29" s="302"/>
      <c r="AD29" s="333" t="s">
        <v>34</v>
      </c>
      <c r="AE29" s="337">
        <f>T67</f>
        <v>0</v>
      </c>
      <c r="AF29" s="338">
        <f>T104</f>
        <v>0</v>
      </c>
      <c r="AG29" s="338">
        <f>T141</f>
        <v>0</v>
      </c>
      <c r="AH29" s="338">
        <f>T178</f>
        <v>0</v>
      </c>
      <c r="AI29" s="339">
        <f>T215</f>
        <v>0</v>
      </c>
      <c r="AJ29" s="337">
        <f>T252</f>
        <v>0</v>
      </c>
      <c r="AK29" s="338">
        <f>T289</f>
        <v>0</v>
      </c>
      <c r="AL29" s="338">
        <f t="shared" si="1"/>
        <v>0</v>
      </c>
      <c r="AM29" s="338">
        <f t="shared" si="2"/>
        <v>0</v>
      </c>
      <c r="AN29" s="339">
        <f t="shared" si="3"/>
        <v>0</v>
      </c>
      <c r="AO29" s="338">
        <f>T437</f>
        <v>0</v>
      </c>
      <c r="AP29" s="338">
        <f>T474</f>
        <v>0</v>
      </c>
      <c r="AQ29" s="338">
        <f>T511</f>
        <v>0</v>
      </c>
      <c r="AR29" s="338">
        <f>T548</f>
        <v>0</v>
      </c>
      <c r="AS29" s="339">
        <f>T585</f>
        <v>0</v>
      </c>
      <c r="AT29" s="337">
        <f t="shared" si="4"/>
        <v>0</v>
      </c>
      <c r="AU29" s="338">
        <f t="shared" si="5"/>
        <v>0</v>
      </c>
      <c r="AV29" s="338">
        <f t="shared" si="6"/>
        <v>0</v>
      </c>
      <c r="AW29" s="338">
        <f t="shared" si="7"/>
        <v>0</v>
      </c>
      <c r="AX29" s="339">
        <f t="shared" si="8"/>
        <v>0</v>
      </c>
      <c r="AY29" s="324">
        <f t="shared" si="0"/>
        <v>0</v>
      </c>
    </row>
    <row r="30" spans="29:51" s="6" customFormat="1" ht="12.75" customHeight="1" thickBot="1">
      <c r="AC30" s="299"/>
      <c r="AD30" s="329" t="s">
        <v>209</v>
      </c>
      <c r="AE30" s="379"/>
      <c r="AF30" s="380"/>
      <c r="AG30" s="380"/>
      <c r="AH30" s="380"/>
      <c r="AI30" s="381"/>
      <c r="AJ30" s="379"/>
      <c r="AK30" s="380">
        <v>1</v>
      </c>
      <c r="AL30" s="380"/>
      <c r="AM30" s="380"/>
      <c r="AN30" s="381">
        <v>1</v>
      </c>
      <c r="AO30" s="380"/>
      <c r="AP30" s="380">
        <v>1</v>
      </c>
      <c r="AQ30" s="380"/>
      <c r="AR30" s="380"/>
      <c r="AS30" s="381"/>
      <c r="AT30" s="379"/>
      <c r="AU30" s="380"/>
      <c r="AV30" s="380"/>
      <c r="AW30" s="380"/>
      <c r="AX30" s="381"/>
      <c r="AY30" s="324">
        <f t="shared" si="0"/>
        <v>3</v>
      </c>
    </row>
    <row r="31" spans="29:51" s="6" customFormat="1" ht="12.75" customHeight="1">
      <c r="AC31" s="303" t="s">
        <v>40</v>
      </c>
      <c r="AD31" s="320" t="s">
        <v>31</v>
      </c>
      <c r="AE31" s="340">
        <f>$T$69</f>
        <v>0</v>
      </c>
      <c r="AF31" s="341">
        <f>$T$106</f>
        <v>0</v>
      </c>
      <c r="AG31" s="341">
        <f>$T$143</f>
        <v>0</v>
      </c>
      <c r="AH31" s="341">
        <f>$T$180</f>
        <v>0</v>
      </c>
      <c r="AI31" s="342">
        <f>$T$217</f>
        <v>0</v>
      </c>
      <c r="AJ31" s="340">
        <f>$T$254</f>
        <v>0</v>
      </c>
      <c r="AK31" s="341">
        <f>$T$291</f>
        <v>0</v>
      </c>
      <c r="AL31" s="341">
        <f>T328</f>
        <v>0</v>
      </c>
      <c r="AM31" s="341">
        <f>T365</f>
        <v>0</v>
      </c>
      <c r="AN31" s="342">
        <f>T402</f>
        <v>0</v>
      </c>
      <c r="AO31" s="341">
        <f>$T$439</f>
        <v>0</v>
      </c>
      <c r="AP31" s="341">
        <f>T476</f>
        <v>0</v>
      </c>
      <c r="AQ31" s="341">
        <f>T513</f>
        <v>0</v>
      </c>
      <c r="AR31" s="341">
        <f>T550</f>
        <v>0</v>
      </c>
      <c r="AS31" s="342">
        <f>T587</f>
        <v>0</v>
      </c>
      <c r="AT31" s="340">
        <f>T624</f>
        <v>0</v>
      </c>
      <c r="AU31" s="341">
        <f>T661</f>
        <v>0</v>
      </c>
      <c r="AV31" s="341">
        <f>T698</f>
        <v>0</v>
      </c>
      <c r="AW31" s="341">
        <f>T735</f>
        <v>0</v>
      </c>
      <c r="AX31" s="342">
        <f>T772</f>
        <v>0</v>
      </c>
      <c r="AY31" s="324">
        <f t="shared" si="0"/>
        <v>0</v>
      </c>
    </row>
    <row r="32" spans="29:51" s="6" customFormat="1" ht="12.75" customHeight="1">
      <c r="AC32" s="299"/>
      <c r="AD32" s="325" t="s">
        <v>233</v>
      </c>
      <c r="AE32" s="340">
        <f>$T$70</f>
        <v>0</v>
      </c>
      <c r="AF32" s="341">
        <f>$T$107</f>
        <v>0</v>
      </c>
      <c r="AG32" s="341">
        <f>$T$144</f>
        <v>0</v>
      </c>
      <c r="AH32" s="341">
        <f>$T$181</f>
        <v>1</v>
      </c>
      <c r="AI32" s="342">
        <f>$T$218</f>
        <v>0</v>
      </c>
      <c r="AJ32" s="340">
        <f>$T$255</f>
        <v>1</v>
      </c>
      <c r="AK32" s="341">
        <f>$T$292</f>
        <v>1</v>
      </c>
      <c r="AL32" s="341">
        <f>T329</f>
        <v>1</v>
      </c>
      <c r="AM32" s="341">
        <f>T366</f>
        <v>1</v>
      </c>
      <c r="AN32" s="342">
        <f>T403</f>
        <v>1</v>
      </c>
      <c r="AO32" s="341">
        <f>$T$440</f>
        <v>1</v>
      </c>
      <c r="AP32" s="341">
        <f>T477</f>
        <v>0</v>
      </c>
      <c r="AQ32" s="341">
        <f>T514</f>
        <v>0</v>
      </c>
      <c r="AR32" s="341">
        <f>T551</f>
        <v>0</v>
      </c>
      <c r="AS32" s="342">
        <f>T588</f>
        <v>0</v>
      </c>
      <c r="AT32" s="340">
        <f>T625</f>
        <v>0</v>
      </c>
      <c r="AU32" s="341">
        <f>T662</f>
        <v>0</v>
      </c>
      <c r="AV32" s="341">
        <f>T699</f>
        <v>0</v>
      </c>
      <c r="AW32" s="341">
        <f>T736</f>
        <v>0</v>
      </c>
      <c r="AX32" s="342">
        <f>T773</f>
        <v>0</v>
      </c>
      <c r="AY32" s="324">
        <f t="shared" si="0"/>
        <v>7</v>
      </c>
    </row>
    <row r="33" spans="1:51" ht="12.75" customHeight="1">
      <c r="AC33" s="299"/>
      <c r="AD33" s="325" t="s">
        <v>234</v>
      </c>
      <c r="AE33" s="340">
        <f>$T$71</f>
        <v>0</v>
      </c>
      <c r="AF33" s="341">
        <f>$T$108</f>
        <v>0</v>
      </c>
      <c r="AG33" s="341">
        <f>$T$145</f>
        <v>0</v>
      </c>
      <c r="AH33" s="341">
        <f>$T$182</f>
        <v>0</v>
      </c>
      <c r="AI33" s="342">
        <f>$T$219</f>
        <v>0</v>
      </c>
      <c r="AJ33" s="340">
        <f>$T$256</f>
        <v>0</v>
      </c>
      <c r="AK33" s="341">
        <f>$T$293</f>
        <v>0</v>
      </c>
      <c r="AL33" s="341">
        <f>T330</f>
        <v>0</v>
      </c>
      <c r="AM33" s="341">
        <f>T367</f>
        <v>0</v>
      </c>
      <c r="AN33" s="342">
        <f>T404</f>
        <v>0</v>
      </c>
      <c r="AO33" s="341">
        <f>$T$441</f>
        <v>0</v>
      </c>
      <c r="AP33" s="341">
        <f>T478</f>
        <v>0</v>
      </c>
      <c r="AQ33" s="341">
        <f>T515</f>
        <v>1</v>
      </c>
      <c r="AR33" s="341">
        <f>T552</f>
        <v>0</v>
      </c>
      <c r="AS33" s="342">
        <f>T589</f>
        <v>0</v>
      </c>
      <c r="AT33" s="340">
        <f>T626</f>
        <v>0</v>
      </c>
      <c r="AU33" s="341">
        <f>T663</f>
        <v>0</v>
      </c>
      <c r="AV33" s="341">
        <f>T700</f>
        <v>0</v>
      </c>
      <c r="AW33" s="341">
        <f>T737</f>
        <v>0</v>
      </c>
      <c r="AX33" s="342">
        <f>T774</f>
        <v>0</v>
      </c>
      <c r="AY33" s="324">
        <f t="shared" si="0"/>
        <v>1</v>
      </c>
    </row>
    <row r="34" spans="1:51" ht="12.75" customHeight="1">
      <c r="AC34" s="299"/>
      <c r="AD34" s="325" t="s">
        <v>235</v>
      </c>
      <c r="AE34" s="340">
        <f>$T$72</f>
        <v>0</v>
      </c>
      <c r="AF34" s="341">
        <f>$T$109</f>
        <v>0</v>
      </c>
      <c r="AG34" s="341">
        <f>$T$146</f>
        <v>0</v>
      </c>
      <c r="AH34" s="341">
        <f>$T$183</f>
        <v>0</v>
      </c>
      <c r="AI34" s="342">
        <f>$T$220</f>
        <v>0</v>
      </c>
      <c r="AJ34" s="340">
        <f>$T$257</f>
        <v>0</v>
      </c>
      <c r="AK34" s="341">
        <f>$T$294</f>
        <v>0</v>
      </c>
      <c r="AL34" s="341">
        <f>T331</f>
        <v>0</v>
      </c>
      <c r="AM34" s="341">
        <f>T368</f>
        <v>0</v>
      </c>
      <c r="AN34" s="342">
        <f>T405</f>
        <v>0</v>
      </c>
      <c r="AO34" s="341">
        <f>$T$442</f>
        <v>0</v>
      </c>
      <c r="AP34" s="341">
        <f>T479</f>
        <v>0</v>
      </c>
      <c r="AQ34" s="341">
        <f>T516</f>
        <v>0</v>
      </c>
      <c r="AR34" s="341">
        <f>T553</f>
        <v>0</v>
      </c>
      <c r="AS34" s="342">
        <f>T590</f>
        <v>0</v>
      </c>
      <c r="AT34" s="340">
        <f>T627</f>
        <v>0</v>
      </c>
      <c r="AU34" s="341">
        <f>T664</f>
        <v>0</v>
      </c>
      <c r="AV34" s="341">
        <f>T701</f>
        <v>0</v>
      </c>
      <c r="AW34" s="341">
        <f>T738</f>
        <v>0</v>
      </c>
      <c r="AX34" s="342">
        <f>T775</f>
        <v>1</v>
      </c>
      <c r="AY34" s="324">
        <f t="shared" si="0"/>
        <v>1</v>
      </c>
    </row>
    <row r="35" spans="1:51" ht="12.75" customHeight="1" thickBot="1">
      <c r="AC35" s="300"/>
      <c r="AD35" s="329" t="s">
        <v>209</v>
      </c>
      <c r="AE35" s="382"/>
      <c r="AF35" s="383"/>
      <c r="AG35" s="383"/>
      <c r="AH35" s="383"/>
      <c r="AI35" s="384">
        <v>1</v>
      </c>
      <c r="AJ35" s="382"/>
      <c r="AK35" s="383"/>
      <c r="AL35" s="383"/>
      <c r="AM35" s="383"/>
      <c r="AN35" s="384"/>
      <c r="AO35" s="383"/>
      <c r="AP35" s="383"/>
      <c r="AQ35" s="383"/>
      <c r="AR35" s="383"/>
      <c r="AS35" s="384"/>
      <c r="AT35" s="382"/>
      <c r="AU35" s="383"/>
      <c r="AV35" s="383"/>
      <c r="AW35" s="383"/>
      <c r="AX35" s="384"/>
      <c r="AY35" s="324">
        <f t="shared" si="0"/>
        <v>1</v>
      </c>
    </row>
    <row r="36" spans="1:51" ht="12.75" customHeight="1">
      <c r="AC36" s="27"/>
      <c r="AD36" s="343"/>
      <c r="AE36" s="343">
        <f>SUM(AE3:AE35)</f>
        <v>0</v>
      </c>
      <c r="AF36" s="343">
        <f t="shared" ref="AF36:AX36" si="9">SUM(AF3:AF35)</f>
        <v>0</v>
      </c>
      <c r="AG36" s="343">
        <f t="shared" si="9"/>
        <v>0</v>
      </c>
      <c r="AH36" s="343">
        <f t="shared" si="9"/>
        <v>4</v>
      </c>
      <c r="AI36" s="343">
        <f t="shared" si="9"/>
        <v>2</v>
      </c>
      <c r="AJ36" s="343">
        <f t="shared" si="9"/>
        <v>3</v>
      </c>
      <c r="AK36" s="343">
        <f t="shared" si="9"/>
        <v>5</v>
      </c>
      <c r="AL36" s="343">
        <f t="shared" si="9"/>
        <v>5</v>
      </c>
      <c r="AM36" s="343">
        <f t="shared" si="9"/>
        <v>5</v>
      </c>
      <c r="AN36" s="343">
        <f t="shared" si="9"/>
        <v>5</v>
      </c>
      <c r="AO36" s="343">
        <f t="shared" si="9"/>
        <v>4</v>
      </c>
      <c r="AP36" s="343">
        <f t="shared" si="9"/>
        <v>4</v>
      </c>
      <c r="AQ36" s="343">
        <f t="shared" si="9"/>
        <v>4</v>
      </c>
      <c r="AR36" s="343">
        <f t="shared" si="9"/>
        <v>3</v>
      </c>
      <c r="AS36" s="343">
        <f t="shared" si="9"/>
        <v>2</v>
      </c>
      <c r="AT36" s="343">
        <f t="shared" si="9"/>
        <v>0</v>
      </c>
      <c r="AU36" s="343">
        <f t="shared" si="9"/>
        <v>0</v>
      </c>
      <c r="AV36" s="343">
        <f t="shared" si="9"/>
        <v>0</v>
      </c>
      <c r="AW36" s="343">
        <f t="shared" si="9"/>
        <v>0</v>
      </c>
      <c r="AX36" s="343">
        <f t="shared" si="9"/>
        <v>1</v>
      </c>
      <c r="AY36" s="343"/>
    </row>
    <row r="37" spans="1:51" ht="12.75" customHeight="1"/>
    <row r="38" spans="1:51" ht="15.75" customHeight="1"/>
    <row r="39" spans="1:51" ht="15.75" hidden="1" customHeight="1" outlineLevel="1">
      <c r="A39" s="246">
        <v>1</v>
      </c>
      <c r="B39" s="400"/>
      <c r="C39" s="390" t="s">
        <v>12</v>
      </c>
      <c r="D39" s="390" t="s">
        <v>13</v>
      </c>
      <c r="E39" s="390" t="s">
        <v>14</v>
      </c>
      <c r="F39" s="132" t="s">
        <v>15</v>
      </c>
      <c r="G39" s="132" t="s">
        <v>16</v>
      </c>
      <c r="H39" s="132" t="s">
        <v>17</v>
      </c>
      <c r="I39" s="132" t="s">
        <v>18</v>
      </c>
      <c r="J39" s="132" t="s">
        <v>19</v>
      </c>
      <c r="K39" s="132" t="s">
        <v>20</v>
      </c>
      <c r="L39" s="132" t="s">
        <v>21</v>
      </c>
      <c r="M39" s="132" t="s">
        <v>22</v>
      </c>
      <c r="N39" s="132" t="s">
        <v>23</v>
      </c>
      <c r="O39" s="132" t="s">
        <v>24</v>
      </c>
      <c r="P39" s="132" t="s">
        <v>25</v>
      </c>
      <c r="Q39" s="132" t="s">
        <v>26</v>
      </c>
      <c r="R39" s="132" t="s">
        <v>27</v>
      </c>
      <c r="S39" s="132" t="s">
        <v>29</v>
      </c>
      <c r="T39" s="132" t="s">
        <v>124</v>
      </c>
      <c r="U39" s="132" t="s">
        <v>28</v>
      </c>
      <c r="V39" s="191"/>
    </row>
    <row r="40" spans="1:51" ht="15.75" hidden="1" customHeight="1" outlineLevel="1" thickBot="1">
      <c r="A40" s="246">
        <v>1</v>
      </c>
      <c r="B40" s="400"/>
      <c r="C40" s="390"/>
      <c r="D40" s="390"/>
      <c r="E40" s="390"/>
      <c r="F40" s="132">
        <v>36</v>
      </c>
      <c r="G40" s="132">
        <v>20</v>
      </c>
      <c r="H40" s="132">
        <v>20</v>
      </c>
      <c r="I40" s="132">
        <v>50</v>
      </c>
      <c r="J40" s="132">
        <v>50</v>
      </c>
      <c r="K40" s="132">
        <v>50</v>
      </c>
      <c r="L40" s="132">
        <v>50</v>
      </c>
      <c r="M40" s="132">
        <v>36</v>
      </c>
      <c r="N40" s="132">
        <v>50</v>
      </c>
      <c r="O40" s="132">
        <v>50</v>
      </c>
      <c r="P40" s="132">
        <v>50</v>
      </c>
      <c r="Q40" s="132">
        <v>50</v>
      </c>
      <c r="R40" s="132">
        <v>65</v>
      </c>
      <c r="S40" s="132">
        <v>65</v>
      </c>
      <c r="T40" s="132">
        <v>150</v>
      </c>
      <c r="U40" s="132">
        <v>26</v>
      </c>
      <c r="V40" s="191">
        <f>SUM(F40:S40)</f>
        <v>642</v>
      </c>
    </row>
    <row r="41" spans="1:51" ht="15.75" hidden="1" customHeight="1" outlineLevel="1">
      <c r="A41" s="246">
        <v>1</v>
      </c>
      <c r="B41" s="401">
        <f>'2-ΠΡΟΓΡΑΜΜΑ'!C2</f>
        <v>42898</v>
      </c>
      <c r="C41" s="52" t="s">
        <v>30</v>
      </c>
      <c r="D41" s="19" t="s">
        <v>31</v>
      </c>
      <c r="E41" s="15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45">
        <f>F41*$F$40+G41*$G$40+H41*$H$40+I41*$I$40+J41*$J$40+K41*$K$40+L41*$L$40+M41*$M$40+N41*$N$40+O41*$O$40+P41*$P$40+Q41*$Q$40+R41*$R$40+U41*$U$40+S41*$S$40+T41*$T$40</f>
        <v>0</v>
      </c>
      <c r="Y41" s="86" t="s">
        <v>30</v>
      </c>
      <c r="Z41" s="87" t="str">
        <f>IF(F42=1,"Γ1,","")&amp;""&amp;IF(G42=1,"Γ2,","")&amp;""&amp;IF(H42=1,"Γ3,","")&amp;""&amp;IF(I42=1,"Γ4,","")&amp;""&amp;IF(J42=1,"Γ5,","")&amp;""&amp;IF(K42=1,"Γ6,","")&amp;""&amp;IF(L42=1,"Γ7,","")&amp;""&amp;IF(M42=1,"B1,","")&amp;""&amp;IF(N42=1,"B2,","")&amp;""&amp;IF(O42=1,"B3,","")&amp;""&amp;IF(P42=1,"B4,","")&amp;""&amp;IF(Q42=1,"ΦΧ,","")&amp;""&amp;IF(R42=1,"ΚΑΜ,","")&amp;""&amp;IF(U42=1,"ΣΧ,","")&amp;""&amp;IF(T42=1,"Κ28,","")&amp;""&amp;IF(S42=1,"ΣΕΥΠ,","")</f>
        <v/>
      </c>
    </row>
    <row r="42" spans="1:51" ht="15.75" hidden="1" customHeight="1" outlineLevel="1">
      <c r="A42" s="246">
        <v>1</v>
      </c>
      <c r="B42" s="401"/>
      <c r="C42" s="53"/>
      <c r="D42" s="20" t="s">
        <v>32</v>
      </c>
      <c r="E42" s="137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45">
        <f>F42*$F$40+G42*$G$40+H42*$H$40+I42*$I$40+J42*$J$40+K42*$K$40+L42*$L$40+M42*$M$40+N42*$N$40+O42*$O$40+P42*$P$40+Q42*$Q$40+R42*$R$40+U42*$U$40+S42*$S$40+T42*$T$40</f>
        <v>0</v>
      </c>
      <c r="W42" s="7">
        <f>IF(SUM(F42:S42)=1,1,ROUND(SUM(F42:S42)/2+SUM(F42:S42)+IF(T42=1,3,0),0))</f>
        <v>0</v>
      </c>
      <c r="Y42" s="88" t="s">
        <v>35</v>
      </c>
      <c r="Z42" s="89" t="str">
        <f>IF(F47=1,"Γ1,","")&amp;""&amp;IF(G47=1,"Γ2,","")&amp;""&amp;IF(H47=1,"Γ3,","")&amp;""&amp;IF(I47=1,"Γ4,","")&amp;""&amp;IF(J47=1,"Γ5,","")&amp;""&amp;IF(K47=1,"Γ6,","")&amp;""&amp;IF(L47=1,"Γ7,","")&amp;""&amp;IF(M47=1,"B1,","")&amp;""&amp;IF(N47=1,"B2,","")&amp;""&amp;IF(O47=1,"B3,","")&amp;""&amp;IF(P47=1,"B4,","")&amp;""&amp;IF(Q47=1,"ΦΧ,","")&amp;""&amp;IF(R47=1,"ΚΑΜ,","")&amp;""&amp;IF(U47=1,"ΣΧ,","")&amp;""&amp;IF(T47=1,"Κ28,","")&amp;""&amp;IF(S47=1,"ΣΕΥΠ,","")</f>
        <v/>
      </c>
    </row>
    <row r="43" spans="1:51" ht="15.75" hidden="1" customHeight="1" outlineLevel="1">
      <c r="A43" s="246">
        <v>1</v>
      </c>
      <c r="B43" s="401"/>
      <c r="C43" s="54"/>
      <c r="D43" s="19" t="s">
        <v>33</v>
      </c>
      <c r="E43" s="15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45">
        <f>F43*$F$40+G43*$G$40+H43*$H$40+I43*$I$40+J43*$J$40+K43*$K$40+L43*$L$40+M43*$M$40+N43*$N$40+O43*$O$40+P43*$P$40+Q43*$Q$40+R43*$R$40+U43*$U$40+S43*$S$40+T43*$T$40</f>
        <v>0</v>
      </c>
      <c r="Y43" s="88" t="s">
        <v>37</v>
      </c>
      <c r="Z43" s="89" t="str">
        <f>IF(F56=1,"Γ1,","")&amp;""&amp;IF(G56=1,"Γ2,","")&amp;""&amp;IF(H56=1,"Γ3,","")&amp;""&amp;IF(I56=1,"Γ4,","")&amp;""&amp;IF(J56=1,"Γ5,","")&amp;""&amp;IF(K56=1,"Γ6,","")&amp;""&amp;IF(L56=1,"Γ7,","")&amp;""&amp;IF(M56=1,"B1,","")&amp;""&amp;IF(N56=1,"B2,","")&amp;""&amp;IF(O56=1,"B3,","")&amp;""&amp;IF(P56=1,"B4,","")&amp;""&amp;IF(Q56=1,"ΦΧ,","")&amp;""&amp;IF(R56=1,"ΚΑΜ,","")&amp;""&amp;IF(U56=1,"ΣΧ,","")&amp;""&amp;IF(T56=1,"Κ28,","")&amp;""&amp;IF(S56=1,"ΣΕΥΠ,","")</f>
        <v/>
      </c>
    </row>
    <row r="44" spans="1:51" ht="15.75" hidden="1" customHeight="1" outlineLevel="1">
      <c r="A44" s="246">
        <v>1</v>
      </c>
      <c r="B44" s="401"/>
      <c r="C44" s="18">
        <f>E41+E42+E43+E44</f>
        <v>0</v>
      </c>
      <c r="D44" s="20" t="s">
        <v>34</v>
      </c>
      <c r="E44" s="135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45">
        <f>F44*$F$40+G44*$G$40+H44*$H$40+I44*$I$40+J44*$J$40+K44*$K$40+L44*$L$40+M44*$M$40+N44*$N$40+O44*$O$40+P44*$P$40+Q44*$Q$40+R44*$R$40+U44*$U$40+S44*$S$40+T44*$T$40</f>
        <v>0</v>
      </c>
      <c r="Y44" s="88" t="s">
        <v>38</v>
      </c>
      <c r="Z44" s="89" t="str">
        <f>IF(F61=1,"Γ1,","")&amp;""&amp;IF(G61=1,"Γ2,","")&amp;""&amp;IF(H61=1,"Γ3,","")&amp;""&amp;IF(I61=1,"Γ4,","")&amp;""&amp;IF(J61=1,"Γ5,","")&amp;""&amp;IF(K61=1,"Γ6,","")&amp;""&amp;IF(L61=1,"Γ7,","")&amp;""&amp;IF(M61=1,"B1,","")&amp;""&amp;IF(N61=1,"B2,","")&amp;""&amp;IF(O61=1,"B3,","")&amp;""&amp;IF(P61=1,"B4,","")&amp;""&amp;IF(Q61=1,"ΦΧ,","")&amp;""&amp;IF(R61=1,"ΚΑΜ,","")&amp;""&amp;IF(U61=1,"ΣΧ,","")&amp;""&amp;IF(T61=1,"Κ28,","")&amp;""&amp;IF(S61=1,"ΣΕΥΠ,","")</f>
        <v/>
      </c>
    </row>
    <row r="45" spans="1:51" ht="15.75" hidden="1" customHeight="1" outlineLevel="1" thickBot="1">
      <c r="A45" s="246">
        <v>1</v>
      </c>
      <c r="B45" s="401"/>
      <c r="C45" s="21"/>
      <c r="D45" s="22"/>
      <c r="E45" s="133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45"/>
      <c r="Y45" s="90" t="s">
        <v>40</v>
      </c>
      <c r="Z45" s="91" t="str">
        <f>IF(F70=1,"Γ1,","")&amp;""&amp;IF(G70=1,"Γ2,","")&amp;""&amp;IF(H70=1,"Γ3,","")&amp;""&amp;IF(I70=1,"Γ4,","")&amp;""&amp;IF(J70=1,"Γ5,","")&amp;""&amp;IF(K70=1,"Γ6,","")&amp;""&amp;IF(L70=1,"Γ7,","")&amp;""&amp;IF(M70=1,"B1,","")&amp;""&amp;IF(N70=1,"B2,","")&amp;""&amp;IF(O70=1,"B3,","")&amp;""&amp;IF(P70=1,"B4,","")&amp;""&amp;IF(Q70=1,"ΦΧ,","")&amp;""&amp;IF(R70=1,"ΚΑΜ,","")&amp;""&amp;IF(U70=1,"ΣΧ,","")&amp;""&amp;IF(T70=1,"Κ28,","")&amp;""&amp;IF(S70=1,"ΣΕΥΠ,","")</f>
        <v/>
      </c>
    </row>
    <row r="46" spans="1:51" ht="15.75" hidden="1" customHeight="1" outlineLevel="1">
      <c r="A46" s="246">
        <v>1</v>
      </c>
      <c r="B46" s="401"/>
      <c r="C46" s="55" t="s">
        <v>35</v>
      </c>
      <c r="D46" s="19" t="s">
        <v>31</v>
      </c>
      <c r="E46" s="15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45">
        <f t="shared" ref="V46:V53" si="10">F46*$F$40+G46*$G$40+H46*$H$40+I46*$I$40+J46*$J$40+K46*$K$40+L46*$L$40+M46*$M$40+N46*$N$40+O46*$O$40+P46*$P$40+Q46*$Q$40+R46*$R$40+U46*$U$40+S46*$S$40+T46*$T$40</f>
        <v>0</v>
      </c>
    </row>
    <row r="47" spans="1:51" ht="15.75" hidden="1" customHeight="1" outlineLevel="1">
      <c r="A47" s="246">
        <v>1</v>
      </c>
      <c r="B47" s="401"/>
      <c r="C47" s="56"/>
      <c r="D47" s="20" t="s">
        <v>32</v>
      </c>
      <c r="E47" s="137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45">
        <f t="shared" si="10"/>
        <v>0</v>
      </c>
      <c r="W47" s="7">
        <f>IF(SUM(F47:S47)=1,1,ROUND(SUM(F47:S47)/2+SUM(F47:S47)+IF(T47=1,3,0),0))</f>
        <v>0</v>
      </c>
    </row>
    <row r="48" spans="1:51" ht="15.75" hidden="1" customHeight="1" outlineLevel="1">
      <c r="A48" s="246">
        <v>1</v>
      </c>
      <c r="B48" s="401"/>
      <c r="C48" s="56"/>
      <c r="D48" s="19" t="s">
        <v>33</v>
      </c>
      <c r="E48" s="15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45">
        <f t="shared" si="10"/>
        <v>0</v>
      </c>
    </row>
    <row r="49" spans="1:23" ht="15.75" hidden="1" customHeight="1" outlineLevel="1">
      <c r="A49" s="246">
        <v>1</v>
      </c>
      <c r="B49" s="401"/>
      <c r="C49" s="50">
        <f>E46+E47+E48+E49+E50+E51+E52+E53</f>
        <v>0</v>
      </c>
      <c r="D49" s="20" t="s">
        <v>34</v>
      </c>
      <c r="E49" s="135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45">
        <f t="shared" si="10"/>
        <v>0</v>
      </c>
    </row>
    <row r="50" spans="1:23" ht="15.75" hidden="1" customHeight="1" outlineLevel="1">
      <c r="A50" s="246">
        <v>1</v>
      </c>
      <c r="B50" s="401"/>
      <c r="C50" s="57" t="s">
        <v>36</v>
      </c>
      <c r="D50" s="19" t="s">
        <v>31</v>
      </c>
      <c r="E50" s="15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45">
        <f t="shared" si="10"/>
        <v>0</v>
      </c>
    </row>
    <row r="51" spans="1:23" ht="15.75" hidden="1" customHeight="1" outlineLevel="1">
      <c r="A51" s="246">
        <v>1</v>
      </c>
      <c r="B51" s="401"/>
      <c r="C51" s="58"/>
      <c r="D51" s="20" t="s">
        <v>32</v>
      </c>
      <c r="E51" s="135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45">
        <f t="shared" si="10"/>
        <v>0</v>
      </c>
    </row>
    <row r="52" spans="1:23" ht="15.75" hidden="1" customHeight="1" outlineLevel="1">
      <c r="A52" s="246">
        <v>1</v>
      </c>
      <c r="B52" s="401"/>
      <c r="C52" s="59"/>
      <c r="D52" s="19" t="s">
        <v>33</v>
      </c>
      <c r="E52" s="15"/>
      <c r="F52" s="12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2"/>
      <c r="R52" s="12"/>
      <c r="S52" s="12"/>
      <c r="T52" s="12"/>
      <c r="U52" s="12"/>
      <c r="V52" s="45">
        <f t="shared" si="10"/>
        <v>0</v>
      </c>
    </row>
    <row r="53" spans="1:23" ht="15.75" hidden="1" customHeight="1" outlineLevel="1">
      <c r="A53" s="246">
        <v>1</v>
      </c>
      <c r="B53" s="401"/>
      <c r="D53" s="20" t="s">
        <v>34</v>
      </c>
      <c r="E53" s="135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45">
        <f t="shared" si="10"/>
        <v>0</v>
      </c>
    </row>
    <row r="54" spans="1:23" ht="15.75" hidden="1" customHeight="1" outlineLevel="1">
      <c r="A54" s="246">
        <v>1</v>
      </c>
      <c r="B54" s="401"/>
      <c r="C54" s="21"/>
      <c r="D54" s="22"/>
      <c r="E54" s="133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45"/>
    </row>
    <row r="55" spans="1:23" ht="15.75" hidden="1" customHeight="1" outlineLevel="1">
      <c r="A55" s="246">
        <v>1</v>
      </c>
      <c r="B55" s="401"/>
      <c r="C55" s="52" t="s">
        <v>37</v>
      </c>
      <c r="D55" s="19" t="s">
        <v>31</v>
      </c>
      <c r="E55" s="15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45">
        <f>F55*$F$40+G55*$G$40+H55*$H$40+I55*$I$40+J55*$J$40+K55*$K$40+L55*$L$40+M55*$M$40+N55*$N$40+O55*$O$40+P55*$P$40+Q55*$Q$40+R55*$R$40+U55*$U$40+S55*$S$40+T55*$T$40</f>
        <v>0</v>
      </c>
    </row>
    <row r="56" spans="1:23" ht="15.75" hidden="1" customHeight="1" outlineLevel="1">
      <c r="A56" s="246">
        <v>1</v>
      </c>
      <c r="B56" s="401"/>
      <c r="C56" s="53"/>
      <c r="D56" s="20" t="s">
        <v>32</v>
      </c>
      <c r="E56" s="135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45">
        <f>F56*$F$40+G56*$G$40+H56*$H$40+I56*$I$40+J56*$J$40+K56*$K$40+L56*$L$40+M56*$M$40+N56*$N$40+O56*$O$40+P56*$P$40+Q56*$Q$40+R56*$R$40+U56*$U$40+S56*$S$40+T56*$T$40</f>
        <v>0</v>
      </c>
      <c r="W56" s="7">
        <f>IF(SUM(F56:S56)=1,1,ROUND(SUM(F56:S56)/2+SUM(F56:S56)+IF(T56=1,3,0),0))</f>
        <v>0</v>
      </c>
    </row>
    <row r="57" spans="1:23" ht="15.75" hidden="1" customHeight="1" outlineLevel="1">
      <c r="A57" s="246">
        <v>1</v>
      </c>
      <c r="B57" s="401"/>
      <c r="C57" s="54"/>
      <c r="D57" s="19" t="s">
        <v>33</v>
      </c>
      <c r="E57" s="15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45">
        <f>F57*$F$40+G57*$G$40+H57*$H$40+I57*$I$40+J57*$J$40+K57*$K$40+L57*$L$40+M57*$M$40+N57*$N$40+O57*$O$40+P57*$P$40+Q57*$Q$40+R57*$R$40+U57*$U$40+S57*$S$40+T57*$T$40</f>
        <v>0</v>
      </c>
    </row>
    <row r="58" spans="1:23" ht="15.75" hidden="1" customHeight="1" outlineLevel="1">
      <c r="A58" s="246">
        <v>1</v>
      </c>
      <c r="B58" s="401"/>
      <c r="C58" s="18">
        <f>E55+E56+E57+E58</f>
        <v>0</v>
      </c>
      <c r="D58" s="20" t="s">
        <v>34</v>
      </c>
      <c r="E58" s="135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45">
        <f>F58*$F$40+G58*$G$40+H58*$H$40+I58*$I$40+J58*$J$40+K58*$K$40+L58*$L$40+M58*$M$40+N58*$N$40+O58*$O$40+P58*$P$40+Q58*$Q$40+R58*$R$40+U58*$U$40+S58*$S$40+T58*$T$40</f>
        <v>0</v>
      </c>
    </row>
    <row r="59" spans="1:23" ht="15.75" hidden="1" customHeight="1" outlineLevel="1">
      <c r="A59" s="246">
        <v>1</v>
      </c>
      <c r="B59" s="401"/>
      <c r="C59" s="21"/>
      <c r="D59" s="22"/>
      <c r="E59" s="133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45"/>
    </row>
    <row r="60" spans="1:23" ht="15.75" hidden="1" customHeight="1" outlineLevel="1">
      <c r="A60" s="246">
        <v>1</v>
      </c>
      <c r="B60" s="401"/>
      <c r="C60" s="55" t="s">
        <v>38</v>
      </c>
      <c r="D60" s="19" t="s">
        <v>31</v>
      </c>
      <c r="E60" s="15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45">
        <f t="shared" ref="V60:V67" si="11">F60*$F$40+G60*$G$40+H60*$H$40+I60*$I$40+J60*$J$40+K60*$K$40+L60*$L$40+M60*$M$40+N60*$N$40+O60*$O$40+P60*$P$40+Q60*$Q$40+R60*$R$40+U60*$U$40+S60*$S$40+T60*$T$40</f>
        <v>0</v>
      </c>
    </row>
    <row r="61" spans="1:23" ht="15.75" hidden="1" customHeight="1" outlineLevel="1">
      <c r="A61" s="246">
        <v>1</v>
      </c>
      <c r="B61" s="401"/>
      <c r="C61" s="56"/>
      <c r="D61" s="20" t="s">
        <v>32</v>
      </c>
      <c r="E61" s="137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45">
        <f t="shared" si="11"/>
        <v>0</v>
      </c>
      <c r="W61" s="7">
        <f>IF(SUM(F61:S61)=1,1,ROUND(SUM(F61:S61)/2+SUM(F61:S61)+IF(T61=1,3,0),0))</f>
        <v>0</v>
      </c>
    </row>
    <row r="62" spans="1:23" ht="15.75" hidden="1" customHeight="1" outlineLevel="1">
      <c r="A62" s="246">
        <v>1</v>
      </c>
      <c r="B62" s="401"/>
      <c r="C62" s="56"/>
      <c r="D62" s="19" t="s">
        <v>33</v>
      </c>
      <c r="E62" s="15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45">
        <f t="shared" si="11"/>
        <v>0</v>
      </c>
    </row>
    <row r="63" spans="1:23" ht="15.75" hidden="1" customHeight="1" outlineLevel="1">
      <c r="A63" s="246">
        <v>1</v>
      </c>
      <c r="B63" s="401"/>
      <c r="C63" s="50">
        <f>E60+E61+E62+E63+E64+E65+E66+E67</f>
        <v>0</v>
      </c>
      <c r="D63" s="20" t="s">
        <v>34</v>
      </c>
      <c r="E63" s="135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45">
        <f t="shared" si="11"/>
        <v>0</v>
      </c>
    </row>
    <row r="64" spans="1:23" ht="15.75" hidden="1" customHeight="1" outlineLevel="1">
      <c r="A64" s="246">
        <v>1</v>
      </c>
      <c r="B64" s="401"/>
      <c r="C64" s="57" t="s">
        <v>39</v>
      </c>
      <c r="D64" s="19" t="s">
        <v>31</v>
      </c>
      <c r="E64" s="15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45">
        <f t="shared" si="11"/>
        <v>0</v>
      </c>
    </row>
    <row r="65" spans="1:255" ht="15.75" hidden="1" customHeight="1" outlineLevel="1">
      <c r="A65" s="246">
        <v>1</v>
      </c>
      <c r="B65" s="401"/>
      <c r="C65" s="58"/>
      <c r="D65" s="20" t="s">
        <v>32</v>
      </c>
      <c r="E65" s="135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45">
        <f t="shared" si="11"/>
        <v>0</v>
      </c>
    </row>
    <row r="66" spans="1:255" ht="15.75" hidden="1" customHeight="1" outlineLevel="1">
      <c r="A66" s="246">
        <v>1</v>
      </c>
      <c r="B66" s="401"/>
      <c r="C66" s="59"/>
      <c r="D66" s="19" t="s">
        <v>33</v>
      </c>
      <c r="E66" s="15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45">
        <f t="shared" si="11"/>
        <v>0</v>
      </c>
    </row>
    <row r="67" spans="1:255" ht="15.75" hidden="1" customHeight="1" outlineLevel="1">
      <c r="A67" s="246">
        <v>1</v>
      </c>
      <c r="B67" s="401"/>
      <c r="D67" s="20" t="s">
        <v>34</v>
      </c>
      <c r="E67" s="135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45">
        <f t="shared" si="11"/>
        <v>0</v>
      </c>
    </row>
    <row r="68" spans="1:255" ht="15.75" hidden="1" customHeight="1" outlineLevel="1">
      <c r="A68" s="246">
        <v>1</v>
      </c>
      <c r="B68" s="401"/>
      <c r="C68" s="21"/>
      <c r="D68" s="22"/>
      <c r="E68" s="133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45"/>
    </row>
    <row r="69" spans="1:255" ht="15.75" hidden="1" customHeight="1" outlineLevel="1">
      <c r="A69" s="246">
        <v>1</v>
      </c>
      <c r="B69" s="401"/>
      <c r="C69" s="52" t="s">
        <v>40</v>
      </c>
      <c r="D69" s="19" t="s">
        <v>31</v>
      </c>
      <c r="E69" s="15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45">
        <f>F69*$F$40+G69*$G$40+H69*$H$40+I69*$I$40+J69*$J$40+K69*$K$40+L69*$L$40+M69*$M$40+N69*$N$40+O69*$O$40+P69*$P$40+Q69*$Q$40+R69*$R$40+U69*$U$40+S69*$S$40+T69*$T$40</f>
        <v>0</v>
      </c>
    </row>
    <row r="70" spans="1:255" s="8" customFormat="1" ht="15.75" hidden="1" customHeight="1" outlineLevel="1">
      <c r="A70" s="246">
        <v>1</v>
      </c>
      <c r="B70" s="401"/>
      <c r="C70" s="53"/>
      <c r="D70" s="20" t="s">
        <v>32</v>
      </c>
      <c r="E70" s="137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45">
        <f>F70*$F$40+G70*$G$40+H70*$H$40+I70*$I$40+J70*$J$40+K70*$K$40+L70*$L$40+M70*$M$40+N70*$N$40+O70*$O$40+P70*$P$40+Q70*$Q$40+R70*$R$40+U70*$U$40+S70*$S$40+T70*$T$40</f>
        <v>0</v>
      </c>
      <c r="W70" s="7">
        <f>IF(SUM(F70:S70)=1,1,ROUND(SUM(F70:S70)/2+SUM(F70:S70)+IF(T70=1,3,0),0))</f>
        <v>0</v>
      </c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</row>
    <row r="71" spans="1:255" ht="15.75" hidden="1" customHeight="1" outlineLevel="1">
      <c r="A71" s="246">
        <v>1</v>
      </c>
      <c r="B71" s="401"/>
      <c r="C71" s="54"/>
      <c r="D71" s="19" t="s">
        <v>33</v>
      </c>
      <c r="E71" s="15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45">
        <f>F71*$F$40+G71*$G$40+H71*$H$40+I71*$I$40+J71*$J$40+K71*$K$40+L71*$L$40+M71*$M$40+N71*$N$40+O71*$O$40+P71*$P$40+Q71*$Q$40+R71*$R$40+U71*$U$40+S71*$S$40+T71*$T$40</f>
        <v>0</v>
      </c>
    </row>
    <row r="72" spans="1:255" ht="15.75" hidden="1" customHeight="1" outlineLevel="1">
      <c r="A72" s="246">
        <v>1</v>
      </c>
      <c r="B72" s="401"/>
      <c r="C72" s="18">
        <f>E69+E70+E71+E72</f>
        <v>0</v>
      </c>
      <c r="D72" s="20" t="s">
        <v>34</v>
      </c>
      <c r="E72" s="135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45">
        <f>F72*$F$40+G72*$G$40+H72*$H$40+I72*$I$40+J72*$J$40+K72*$K$40+L72*$L$40+M72*$M$40+N72*$N$40+O72*$O$40+P72*$P$40+Q72*$Q$40+R72*$R$40+U72*$U$40+S72*$S$40+T72*$T$40</f>
        <v>0</v>
      </c>
    </row>
    <row r="73" spans="1:255" ht="15.75" hidden="1" customHeight="1" outlineLevel="1">
      <c r="A73" s="246">
        <v>1</v>
      </c>
      <c r="B73" s="190"/>
      <c r="C73" s="21"/>
      <c r="D73" s="22"/>
      <c r="E73" s="136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45"/>
    </row>
    <row r="74" spans="1:255" s="27" customFormat="1" ht="15.75" hidden="1" customHeight="1" outlineLevel="1">
      <c r="A74" s="246">
        <v>1</v>
      </c>
      <c r="B74" s="247"/>
      <c r="C74" s="61"/>
      <c r="D74" s="28"/>
      <c r="E74" s="29"/>
      <c r="V74" s="49"/>
      <c r="W74" s="7"/>
    </row>
    <row r="75" spans="1:255" s="27" customFormat="1" ht="15.75" hidden="1" customHeight="1" outlineLevel="1">
      <c r="A75" s="246">
        <v>1</v>
      </c>
      <c r="B75" s="247"/>
      <c r="C75" s="95"/>
      <c r="E75" s="29"/>
      <c r="V75" s="49"/>
      <c r="W75" s="7"/>
    </row>
    <row r="76" spans="1:255" ht="15.75" hidden="1" customHeight="1" outlineLevel="1">
      <c r="A76" s="246">
        <v>1</v>
      </c>
      <c r="B76" s="400"/>
      <c r="C76" s="403" t="s">
        <v>12</v>
      </c>
      <c r="D76" s="403" t="s">
        <v>13</v>
      </c>
      <c r="E76" s="390" t="s">
        <v>14</v>
      </c>
      <c r="F76" s="132" t="s">
        <v>15</v>
      </c>
      <c r="G76" s="132" t="s">
        <v>16</v>
      </c>
      <c r="H76" s="132" t="s">
        <v>17</v>
      </c>
      <c r="I76" s="132" t="s">
        <v>18</v>
      </c>
      <c r="J76" s="132" t="s">
        <v>19</v>
      </c>
      <c r="K76" s="132" t="s">
        <v>20</v>
      </c>
      <c r="L76" s="132" t="s">
        <v>21</v>
      </c>
      <c r="M76" s="132" t="s">
        <v>22</v>
      </c>
      <c r="N76" s="132" t="s">
        <v>23</v>
      </c>
      <c r="O76" s="132" t="s">
        <v>24</v>
      </c>
      <c r="P76" s="132" t="s">
        <v>25</v>
      </c>
      <c r="Q76" s="132" t="s">
        <v>26</v>
      </c>
      <c r="R76" s="132" t="s">
        <v>27</v>
      </c>
      <c r="S76" s="132" t="s">
        <v>29</v>
      </c>
      <c r="T76" s="132" t="s">
        <v>123</v>
      </c>
      <c r="U76" s="132" t="s">
        <v>28</v>
      </c>
      <c r="V76" s="191"/>
    </row>
    <row r="77" spans="1:255" ht="15.75" hidden="1" customHeight="1" outlineLevel="1" thickBot="1">
      <c r="A77" s="246">
        <v>1</v>
      </c>
      <c r="B77" s="400"/>
      <c r="C77" s="403"/>
      <c r="D77" s="403"/>
      <c r="E77" s="390"/>
      <c r="F77" s="132">
        <v>36</v>
      </c>
      <c r="G77" s="132">
        <v>20</v>
      </c>
      <c r="H77" s="132">
        <v>20</v>
      </c>
      <c r="I77" s="132">
        <v>50</v>
      </c>
      <c r="J77" s="132">
        <v>50</v>
      </c>
      <c r="K77" s="132">
        <v>50</v>
      </c>
      <c r="L77" s="132">
        <v>50</v>
      </c>
      <c r="M77" s="132">
        <v>36</v>
      </c>
      <c r="N77" s="132">
        <v>50</v>
      </c>
      <c r="O77" s="132">
        <v>50</v>
      </c>
      <c r="P77" s="132">
        <v>50</v>
      </c>
      <c r="Q77" s="132">
        <v>50</v>
      </c>
      <c r="R77" s="132">
        <v>65</v>
      </c>
      <c r="S77" s="132">
        <v>65</v>
      </c>
      <c r="T77" s="132">
        <v>150</v>
      </c>
      <c r="U77" s="132">
        <v>26</v>
      </c>
      <c r="V77" s="191">
        <f>SUM(F77:S77)</f>
        <v>642</v>
      </c>
    </row>
    <row r="78" spans="1:255" ht="15.75" hidden="1" customHeight="1" outlineLevel="1">
      <c r="A78" s="246">
        <v>1</v>
      </c>
      <c r="B78" s="401">
        <f>'2-ΠΡΟΓΡΑΜΜΑ'!C2+1</f>
        <v>42899</v>
      </c>
      <c r="C78" s="52" t="s">
        <v>30</v>
      </c>
      <c r="D78" s="19" t="s">
        <v>31</v>
      </c>
      <c r="E78" s="15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45">
        <f>F78*$F$40+G78*$G$40+H78*$H$40+I78*$I$40+J78*$J$40+K78*$K$40+L78*$L$40+M78*$M$40+N78*$N$40+O78*$O$40+P78*$P$40+Q78*$Q$40+R78*$R$40+U78*$U$40+S78*$S$40+T78*$T$77</f>
        <v>0</v>
      </c>
      <c r="Y78" s="86" t="s">
        <v>30</v>
      </c>
      <c r="Z78" s="87" t="str">
        <f>IF(F79=1,"Γ1,","")&amp;""&amp;IF(G79=1,"Γ2,","")&amp;""&amp;IF(H79=1,"Γ3,","")&amp;""&amp;IF(I79=1,"Γ4,","")&amp;""&amp;IF(J79=1,"Γ5,","")&amp;""&amp;IF(K79=1,"Γ6,","")&amp;""&amp;IF(L79=1,"Γ7,","")&amp;""&amp;IF(M79=1,"B1,","")&amp;""&amp;IF(N79=1,"B2,","")&amp;""&amp;IF(O79=1,"B3,","")&amp;""&amp;IF(P79=1,"B4,","")&amp;""&amp;IF(Q79=1,"ΦΧ,","")&amp;""&amp;IF(R79=1,"ΚΑΜ,","")&amp;""&amp;IF(U79=1,"ΣΧ,","")&amp;""&amp;IF(T79=1,"Κ28,","")&amp;""&amp;IF(S79=1,"ΣΕΥΠ,","")</f>
        <v/>
      </c>
    </row>
    <row r="79" spans="1:255" ht="15.75" hidden="1" customHeight="1" outlineLevel="1">
      <c r="A79" s="246">
        <v>1</v>
      </c>
      <c r="B79" s="402"/>
      <c r="C79" s="53"/>
      <c r="D79" s="20" t="s">
        <v>32</v>
      </c>
      <c r="E79" s="137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45">
        <f>F79*$F$40+G79*$G$40+H79*$H$40+I79*$I$40+J79*$J$40+K79*$K$40+L79*$L$40+M79*$M$40+N79*$N$40+O79*$O$40+P79*$P$40+Q79*$Q$40+R79*$R$40+U79*$U$40+S79*$S$40+T79*$T$77</f>
        <v>0</v>
      </c>
      <c r="W79" s="7">
        <f>IF(SUM(F79:S79)=1,1,ROUND(SUM(F79:S79)/2+SUM(F79:S79)+IF(T79=1,3,0),0))</f>
        <v>0</v>
      </c>
      <c r="Y79" s="88" t="s">
        <v>35</v>
      </c>
      <c r="Z79" s="89" t="str">
        <f>IF(F84=1,"Γ1,","")&amp;""&amp;IF(G84=1,"Γ2,","")&amp;""&amp;IF(H84=1,"Γ3,","")&amp;""&amp;IF(I84=1,"Γ4,","")&amp;""&amp;IF(J84=1,"Γ5,","")&amp;""&amp;IF(K84=1,"Γ6,","")&amp;""&amp;IF(L84=1,"Γ7,","")&amp;""&amp;IF(M84=1,"B1,","")&amp;""&amp;IF(N84=1,"B2,","")&amp;""&amp;IF(O84=1,"B3,","")&amp;""&amp;IF(P84=1,"B4,","")&amp;""&amp;IF(Q84=1,"ΦΧ,","")&amp;""&amp;IF(R84=1,"ΚΑΜ,","")&amp;""&amp;IF(U84=1,"ΣΧ,","")&amp;""&amp;IF(T84=1,"Κ28,","")&amp;""&amp;IF(S84=1,"ΣΕΥΠ,","")</f>
        <v/>
      </c>
    </row>
    <row r="80" spans="1:255" ht="15.75" hidden="1" customHeight="1" outlineLevel="1">
      <c r="A80" s="246">
        <v>1</v>
      </c>
      <c r="B80" s="402"/>
      <c r="C80" s="54"/>
      <c r="D80" s="19" t="s">
        <v>33</v>
      </c>
      <c r="E80" s="15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45">
        <f>F80*$F$40+G80*$G$40+H80*$H$40+I80*$I$40+J80*$J$40+K80*$K$40+L80*$L$40+M80*$M$40+N80*$N$40+O80*$O$40+P80*$P$40+Q80*$Q$40+R80*$R$40+U80*$U$40+S80*$S$40+T80*$T$77</f>
        <v>0</v>
      </c>
      <c r="Y80" s="88" t="s">
        <v>37</v>
      </c>
      <c r="Z80" s="89" t="str">
        <f>IF(F93=1,"Γ1,","")&amp;""&amp;IF(G93=1,"Γ2,","")&amp;""&amp;IF(H93=1,"Γ3,","")&amp;""&amp;IF(I93=1,"Γ4,","")&amp;""&amp;IF(J93=1,"Γ5,","")&amp;""&amp;IF(K93=1,"Γ6,","")&amp;""&amp;IF(L93=1,"Γ7,","")&amp;""&amp;IF(M93=1,"B1,","")&amp;""&amp;IF(N93=1,"B2,","")&amp;""&amp;IF(O93=1,"B3,","")&amp;""&amp;IF(P93=1,"B4,","")&amp;""&amp;IF(Q93=1,"ΦΧ,","")&amp;""&amp;IF(R93=1,"ΚΑΜ,","")&amp;""&amp;IF(U93=1,"ΣΧ,","")&amp;""&amp;IF(T93=1,"Κ28,","")&amp;""&amp;IF(S93=1,"ΣΕΥΠ,","")</f>
        <v/>
      </c>
    </row>
    <row r="81" spans="1:26" ht="15.75" hidden="1" customHeight="1" outlineLevel="1">
      <c r="A81" s="246">
        <v>1</v>
      </c>
      <c r="B81" s="402"/>
      <c r="C81" s="18">
        <f>E78+E79+E80+E81</f>
        <v>0</v>
      </c>
      <c r="D81" s="20" t="s">
        <v>34</v>
      </c>
      <c r="E81" s="135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45">
        <f>F81*$F$40+G81*$G$40+H81*$H$40+I81*$I$40+J81*$J$40+K81*$K$40+L81*$L$40+M81*$M$40+N81*$N$40+O81*$O$40+P81*$P$40+Q81*$Q$40+R81*$R$40+U81*$U$40+S81*$S$40+T81*$T$77</f>
        <v>0</v>
      </c>
      <c r="Y81" s="88" t="s">
        <v>38</v>
      </c>
      <c r="Z81" s="89" t="str">
        <f>IF(F98=1,"Γ1,","")&amp;""&amp;IF(G98=1,"Γ2,","")&amp;""&amp;IF(H98=1,"Γ3,","")&amp;""&amp;IF(I98=1,"Γ4,","")&amp;""&amp;IF(J98=1,"Γ5,","")&amp;""&amp;IF(K98=1,"Γ6,","")&amp;""&amp;IF(L98=1,"Γ7,","")&amp;""&amp;IF(M98=1,"B1,","")&amp;""&amp;IF(N98=1,"B2,","")&amp;""&amp;IF(O98=1,"B3,","")&amp;""&amp;IF(P98=1,"B4,","")&amp;""&amp;IF(Q98=1,"ΦΧ,","")&amp;""&amp;IF(R98=1,"ΚΑΜ,","")&amp;""&amp;IF(U98=1,"ΣΧ,","")&amp;""&amp;IF(T98=1,"Κ28,","")&amp;""&amp;IF(S98=1,"ΣΕΥΠ,","")</f>
        <v/>
      </c>
    </row>
    <row r="82" spans="1:26" ht="15.75" hidden="1" customHeight="1" outlineLevel="1" thickBot="1">
      <c r="A82" s="246">
        <v>1</v>
      </c>
      <c r="B82" s="402"/>
      <c r="C82" s="21"/>
      <c r="D82" s="22"/>
      <c r="E82" s="133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45"/>
      <c r="Y82" s="90" t="s">
        <v>40</v>
      </c>
      <c r="Z82" s="91" t="str">
        <f>IF(F107=1,"Γ1,","")&amp;""&amp;IF(G107=1,"Γ2,","")&amp;""&amp;IF(H107=1,"Γ3,","")&amp;""&amp;IF(I107=1,"Γ4,","")&amp;""&amp;IF(J107=1,"Γ5,","")&amp;""&amp;IF(K107=1,"Γ6,","")&amp;""&amp;IF(L107=1,"Γ7,","")&amp;""&amp;IF(M107=1,"B1,","")&amp;""&amp;IF(N107=1,"B2,","")&amp;""&amp;IF(O107=1,"B3,","")&amp;""&amp;IF(P107=1,"B4,","")&amp;""&amp;IF(Q107=1,"ΦΧ,","")&amp;""&amp;IF(R107=1,"ΚΑΜ,","")&amp;""&amp;IF(U107=1,"ΣΧ,","")&amp;""&amp;IF(T107=1,"Κ28,","")&amp;""&amp;IF(S107=1,"ΣΕΥΠ,","")</f>
        <v/>
      </c>
    </row>
    <row r="83" spans="1:26" ht="15.75" hidden="1" customHeight="1" outlineLevel="1">
      <c r="A83" s="246">
        <v>1</v>
      </c>
      <c r="B83" s="402"/>
      <c r="C83" s="55" t="s">
        <v>35</v>
      </c>
      <c r="D83" s="19" t="s">
        <v>31</v>
      </c>
      <c r="E83" s="15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45">
        <f t="shared" ref="V83:V90" si="12">F83*$F$40+G83*$G$40+H83*$H$40+I83*$I$40+J83*$J$40+K83*$K$40+L83*$L$40+M83*$M$40+N83*$N$40+O83*$O$40+P83*$P$40+Q83*$Q$40+R83*$R$40+U83*$U$40+S83*$S$40+T83*$T$77</f>
        <v>0</v>
      </c>
    </row>
    <row r="84" spans="1:26" ht="15.75" hidden="1" customHeight="1" outlineLevel="1">
      <c r="A84" s="246">
        <v>1</v>
      </c>
      <c r="B84" s="402"/>
      <c r="C84" s="56"/>
      <c r="D84" s="20" t="s">
        <v>32</v>
      </c>
      <c r="E84" s="137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45">
        <f t="shared" si="12"/>
        <v>0</v>
      </c>
      <c r="W84" s="7">
        <f>IF(SUM(F84:S84)=1,1,ROUND(SUM(F84:S84)/2+SUM(F84:S84)+IF(T84=1,3,0),0))</f>
        <v>0</v>
      </c>
    </row>
    <row r="85" spans="1:26" ht="15.75" hidden="1" customHeight="1" outlineLevel="1">
      <c r="A85" s="246">
        <v>1</v>
      </c>
      <c r="B85" s="402"/>
      <c r="C85" s="56"/>
      <c r="D85" s="19" t="s">
        <v>33</v>
      </c>
      <c r="E85" s="15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45">
        <f t="shared" si="12"/>
        <v>0</v>
      </c>
    </row>
    <row r="86" spans="1:26" ht="15.75" hidden="1" customHeight="1" outlineLevel="1">
      <c r="A86" s="246">
        <v>1</v>
      </c>
      <c r="B86" s="402"/>
      <c r="C86" s="50">
        <f>E83+E84+E85+E86+E87+E88+E89+E90</f>
        <v>0</v>
      </c>
      <c r="D86" s="20" t="s">
        <v>34</v>
      </c>
      <c r="E86" s="135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45">
        <f t="shared" si="12"/>
        <v>0</v>
      </c>
    </row>
    <row r="87" spans="1:26" ht="15.75" hidden="1" customHeight="1" outlineLevel="1">
      <c r="A87" s="246">
        <v>1</v>
      </c>
      <c r="B87" s="402"/>
      <c r="C87" s="57" t="s">
        <v>36</v>
      </c>
      <c r="D87" s="19" t="s">
        <v>31</v>
      </c>
      <c r="E87" s="15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45">
        <f t="shared" si="12"/>
        <v>0</v>
      </c>
    </row>
    <row r="88" spans="1:26" ht="15.75" hidden="1" customHeight="1" outlineLevel="1">
      <c r="A88" s="246">
        <v>1</v>
      </c>
      <c r="B88" s="402"/>
      <c r="C88" s="58"/>
      <c r="D88" s="20" t="s">
        <v>32</v>
      </c>
      <c r="E88" s="135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45">
        <f t="shared" si="12"/>
        <v>0</v>
      </c>
    </row>
    <row r="89" spans="1:26" ht="15.75" hidden="1" customHeight="1" outlineLevel="1">
      <c r="A89" s="246">
        <v>1</v>
      </c>
      <c r="B89" s="402"/>
      <c r="C89" s="59"/>
      <c r="D89" s="19" t="s">
        <v>33</v>
      </c>
      <c r="E89" s="15"/>
      <c r="F89" s="12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2"/>
      <c r="R89" s="12"/>
      <c r="S89" s="12"/>
      <c r="T89" s="12"/>
      <c r="U89" s="12"/>
      <c r="V89" s="45">
        <f t="shared" si="12"/>
        <v>0</v>
      </c>
    </row>
    <row r="90" spans="1:26" ht="15.75" hidden="1" customHeight="1" outlineLevel="1">
      <c r="A90" s="246">
        <v>1</v>
      </c>
      <c r="B90" s="402"/>
      <c r="D90" s="20" t="s">
        <v>34</v>
      </c>
      <c r="E90" s="135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45">
        <f t="shared" si="12"/>
        <v>0</v>
      </c>
    </row>
    <row r="91" spans="1:26" ht="15.75" hidden="1" customHeight="1" outlineLevel="1">
      <c r="A91" s="246">
        <v>1</v>
      </c>
      <c r="B91" s="402"/>
      <c r="C91" s="21"/>
      <c r="D91" s="22"/>
      <c r="E91" s="133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45"/>
    </row>
    <row r="92" spans="1:26" ht="15.75" hidden="1" customHeight="1" outlineLevel="1">
      <c r="A92" s="246">
        <v>1</v>
      </c>
      <c r="B92" s="402"/>
      <c r="C92" s="52" t="s">
        <v>37</v>
      </c>
      <c r="D92" s="19" t="s">
        <v>31</v>
      </c>
      <c r="E92" s="15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45">
        <f>F92*$F$40+G92*$G$40+H92*$H$40+I92*$I$40+J92*$J$40+K92*$K$40+L92*$L$40+M92*$M$40+N92*$N$40+O92*$O$40+P92*$P$40+Q92*$Q$40+R92*$R$40+U92*$U$40+S92*$S$40+T92*$T$77</f>
        <v>0</v>
      </c>
    </row>
    <row r="93" spans="1:26" ht="15.75" hidden="1" customHeight="1" outlineLevel="1">
      <c r="A93" s="246">
        <v>1</v>
      </c>
      <c r="B93" s="402"/>
      <c r="C93" s="53"/>
      <c r="D93" s="20" t="s">
        <v>32</v>
      </c>
      <c r="E93" s="135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45">
        <f>F93*$F$40+G93*$G$40+H93*$H$40+I93*$I$40+J93*$J$40+K93*$K$40+L93*$L$40+M93*$M$40+N93*$N$40+O93*$O$40+P93*$P$40+Q93*$Q$40+R93*$R$40+U93*$U$40+S93*$S$40+T93*$T$77</f>
        <v>0</v>
      </c>
      <c r="W93" s="7">
        <f>IF(SUM(F93:S93)=1,1,ROUND(SUM(F93:S93)/2+SUM(F93:S93)+IF(T93=1,3,0),0))</f>
        <v>0</v>
      </c>
    </row>
    <row r="94" spans="1:26" ht="15.75" hidden="1" customHeight="1" outlineLevel="1">
      <c r="A94" s="246">
        <v>1</v>
      </c>
      <c r="B94" s="402"/>
      <c r="C94" s="54"/>
      <c r="D94" s="19" t="s">
        <v>33</v>
      </c>
      <c r="E94" s="15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45">
        <f>F94*$F$40+G94*$G$40+H94*$H$40+I94*$I$40+J94*$J$40+K94*$K$40+L94*$L$40+M94*$M$40+N94*$N$40+O94*$O$40+P94*$P$40+Q94*$Q$40+R94*$R$40+U94*$U$40+S94*$S$40+T94*$T$77</f>
        <v>0</v>
      </c>
    </row>
    <row r="95" spans="1:26" ht="15.75" hidden="1" customHeight="1" outlineLevel="1">
      <c r="A95" s="246">
        <v>1</v>
      </c>
      <c r="B95" s="402"/>
      <c r="C95" s="18">
        <f>E92+E93+E94+E95</f>
        <v>0</v>
      </c>
      <c r="D95" s="20" t="s">
        <v>34</v>
      </c>
      <c r="E95" s="135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45">
        <f>F95*$F$40+G95*$G$40+H95*$H$40+I95*$I$40+J95*$J$40+K95*$K$40+L95*$L$40+M95*$M$40+N95*$N$40+O95*$O$40+P95*$P$40+Q95*$Q$40+R95*$R$40+U95*$U$40+S95*$S$40+T95*$T$77</f>
        <v>0</v>
      </c>
    </row>
    <row r="96" spans="1:26" ht="15.75" hidden="1" customHeight="1" outlineLevel="1">
      <c r="A96" s="246">
        <v>1</v>
      </c>
      <c r="B96" s="402"/>
      <c r="C96" s="21"/>
      <c r="D96" s="22"/>
      <c r="E96" s="133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45"/>
    </row>
    <row r="97" spans="1:23" ht="15.75" hidden="1" customHeight="1" outlineLevel="1">
      <c r="A97" s="246">
        <v>1</v>
      </c>
      <c r="B97" s="402"/>
      <c r="C97" s="55" t="s">
        <v>38</v>
      </c>
      <c r="D97" s="19" t="s">
        <v>31</v>
      </c>
      <c r="E97" s="15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45">
        <f t="shared" ref="V97:V104" si="13">F97*$F$40+G97*$G$40+H97*$H$40+I97*$I$40+J97*$J$40+K97*$K$40+L97*$L$40+M97*$M$40+N97*$N$40+O97*$O$40+P97*$P$40+Q97*$Q$40+R97*$R$40+U97*$U$40+S97*$S$40+T97*$T$77</f>
        <v>0</v>
      </c>
    </row>
    <row r="98" spans="1:23" ht="15.75" hidden="1" customHeight="1" outlineLevel="1">
      <c r="A98" s="246">
        <v>1</v>
      </c>
      <c r="B98" s="402"/>
      <c r="C98" s="56"/>
      <c r="D98" s="20" t="s">
        <v>32</v>
      </c>
      <c r="E98" s="137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45">
        <f t="shared" si="13"/>
        <v>0</v>
      </c>
      <c r="W98" s="7">
        <f>IF(SUM(F98:S98)=1,1,ROUND(SUM(F98:S98)/2+SUM(F98:S98)+IF(T98=1,3,0),0))</f>
        <v>0</v>
      </c>
    </row>
    <row r="99" spans="1:23" ht="15.75" hidden="1" customHeight="1" outlineLevel="1">
      <c r="A99" s="246">
        <v>1</v>
      </c>
      <c r="B99" s="402"/>
      <c r="C99" s="56"/>
      <c r="D99" s="19" t="s">
        <v>33</v>
      </c>
      <c r="E99" s="15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45">
        <f t="shared" si="13"/>
        <v>0</v>
      </c>
    </row>
    <row r="100" spans="1:23" ht="15.75" hidden="1" customHeight="1" outlineLevel="1">
      <c r="A100" s="246">
        <v>1</v>
      </c>
      <c r="B100" s="402"/>
      <c r="C100" s="50">
        <f>E97+E98+E99+E100+E101+E102+E103+E104</f>
        <v>0</v>
      </c>
      <c r="D100" s="20" t="s">
        <v>34</v>
      </c>
      <c r="E100" s="135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45">
        <f t="shared" si="13"/>
        <v>0</v>
      </c>
    </row>
    <row r="101" spans="1:23" ht="15.75" hidden="1" customHeight="1" outlineLevel="1">
      <c r="A101" s="246">
        <v>1</v>
      </c>
      <c r="B101" s="402"/>
      <c r="C101" s="57" t="s">
        <v>39</v>
      </c>
      <c r="D101" s="19" t="s">
        <v>31</v>
      </c>
      <c r="E101" s="15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45">
        <f t="shared" si="13"/>
        <v>0</v>
      </c>
    </row>
    <row r="102" spans="1:23" ht="15.75" hidden="1" customHeight="1" outlineLevel="1">
      <c r="A102" s="246">
        <v>1</v>
      </c>
      <c r="B102" s="402"/>
      <c r="C102" s="58"/>
      <c r="D102" s="20" t="s">
        <v>32</v>
      </c>
      <c r="E102" s="135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45">
        <f t="shared" si="13"/>
        <v>0</v>
      </c>
    </row>
    <row r="103" spans="1:23" ht="15.75" hidden="1" customHeight="1" outlineLevel="1">
      <c r="A103" s="246">
        <v>1</v>
      </c>
      <c r="B103" s="402"/>
      <c r="C103" s="59"/>
      <c r="D103" s="19" t="s">
        <v>33</v>
      </c>
      <c r="E103" s="15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45">
        <f t="shared" si="13"/>
        <v>0</v>
      </c>
    </row>
    <row r="104" spans="1:23" ht="15.75" hidden="1" customHeight="1" outlineLevel="1">
      <c r="A104" s="246">
        <v>1</v>
      </c>
      <c r="B104" s="402"/>
      <c r="D104" s="20" t="s">
        <v>34</v>
      </c>
      <c r="E104" s="135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45">
        <f t="shared" si="13"/>
        <v>0</v>
      </c>
    </row>
    <row r="105" spans="1:23" ht="15.75" hidden="1" customHeight="1" outlineLevel="1">
      <c r="A105" s="246">
        <v>1</v>
      </c>
      <c r="B105" s="402"/>
      <c r="C105" s="21"/>
      <c r="D105" s="22"/>
      <c r="E105" s="133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45"/>
    </row>
    <row r="106" spans="1:23" ht="15.75" hidden="1" customHeight="1" outlineLevel="1">
      <c r="A106" s="246">
        <v>1</v>
      </c>
      <c r="B106" s="402"/>
      <c r="C106" s="52" t="s">
        <v>40</v>
      </c>
      <c r="D106" s="19" t="s">
        <v>31</v>
      </c>
      <c r="E106" s="15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45">
        <f>F106*$F$40+G106*$G$40+H106*$H$40+I106*$I$40+J106*$J$40+K106*$K$40+L106*$L$40+M106*$M$40+N106*$N$40+O106*$O$40+P106*$P$40+Q106*$Q$40+R106*$R$40+U106*$U$40+S106*$S$40+T106*$T$77</f>
        <v>0</v>
      </c>
    </row>
    <row r="107" spans="1:23" ht="15.75" hidden="1" customHeight="1" outlineLevel="1">
      <c r="A107" s="246">
        <v>1</v>
      </c>
      <c r="B107" s="402"/>
      <c r="C107" s="53"/>
      <c r="D107" s="20" t="s">
        <v>32</v>
      </c>
      <c r="E107" s="137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45">
        <f>F107*$F$40+G107*$G$40+H107*$H$40+I107*$I$40+J107*$J$40+K107*$K$40+L107*$L$40+M107*$M$40+N107*$N$40+O107*$O$40+P107*$P$40+Q107*$Q$40+R107*$R$40+U107*$U$40+S107*$S$40+T107*$T$77</f>
        <v>0</v>
      </c>
      <c r="W107" s="7">
        <f>IF(SUM(F107:S107)=1,1,ROUND(SUM(F107:S107)/2+SUM(F107:S107)+IF(T107=1,3,0),0))</f>
        <v>0</v>
      </c>
    </row>
    <row r="108" spans="1:23" ht="15.75" hidden="1" customHeight="1" outlineLevel="1">
      <c r="A108" s="246">
        <v>1</v>
      </c>
      <c r="B108" s="402"/>
      <c r="C108" s="54"/>
      <c r="D108" s="19" t="s">
        <v>33</v>
      </c>
      <c r="E108" s="15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45">
        <f>F108*$F$40+G108*$G$40+H108*$H$40+I108*$I$40+J108*$J$40+K108*$K$40+L108*$L$40+M108*$M$40+N108*$N$40+O108*$O$40+P108*$P$40+Q108*$Q$40+R108*$R$40+U108*$U$40+S108*$S$40+T108*$T$77</f>
        <v>0</v>
      </c>
    </row>
    <row r="109" spans="1:23" ht="15.75" hidden="1" customHeight="1" outlineLevel="1">
      <c r="A109" s="246">
        <v>1</v>
      </c>
      <c r="B109" s="402"/>
      <c r="C109" s="18">
        <f>E106+E107+E108+E109</f>
        <v>0</v>
      </c>
      <c r="D109" s="20" t="s">
        <v>34</v>
      </c>
      <c r="E109" s="135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45">
        <f>F109*$F$40+G109*$G$40+H109*$H$40+I109*$I$40+J109*$J$40+K109*$K$40+L109*$L$40+M109*$M$40+N109*$N$40+O109*$O$40+P109*$P$40+Q109*$Q$40+R109*$R$40+U109*$U$40+S109*$S$40+T109*$T$77</f>
        <v>0</v>
      </c>
    </row>
    <row r="110" spans="1:23" ht="15.75" hidden="1" customHeight="1" outlineLevel="1">
      <c r="A110" s="246">
        <v>1</v>
      </c>
      <c r="B110" s="190"/>
      <c r="C110" s="21"/>
      <c r="D110" s="22"/>
      <c r="E110" s="136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45"/>
    </row>
    <row r="111" spans="1:23" s="27" customFormat="1" ht="15.75" hidden="1" customHeight="1" outlineLevel="1">
      <c r="A111" s="246">
        <v>1</v>
      </c>
      <c r="B111" s="247"/>
      <c r="C111" s="61"/>
      <c r="D111" s="28"/>
      <c r="E111" s="29"/>
      <c r="V111" s="49"/>
      <c r="W111" s="7"/>
    </row>
    <row r="112" spans="1:23" s="27" customFormat="1" ht="15.75" hidden="1" customHeight="1" outlineLevel="1">
      <c r="A112" s="246">
        <v>1</v>
      </c>
      <c r="B112" s="247"/>
      <c r="C112" s="95"/>
      <c r="E112" s="29"/>
      <c r="V112" s="49"/>
      <c r="W112" s="7"/>
    </row>
    <row r="113" spans="1:26" ht="15.75" hidden="1" customHeight="1" outlineLevel="1">
      <c r="A113" s="246">
        <v>1</v>
      </c>
      <c r="B113" s="400"/>
      <c r="C113" s="403" t="s">
        <v>12</v>
      </c>
      <c r="D113" s="403" t="s">
        <v>13</v>
      </c>
      <c r="E113" s="390" t="s">
        <v>14</v>
      </c>
      <c r="F113" s="132" t="s">
        <v>15</v>
      </c>
      <c r="G113" s="132" t="s">
        <v>16</v>
      </c>
      <c r="H113" s="132" t="s">
        <v>17</v>
      </c>
      <c r="I113" s="132" t="s">
        <v>18</v>
      </c>
      <c r="J113" s="132" t="s">
        <v>19</v>
      </c>
      <c r="K113" s="132" t="s">
        <v>20</v>
      </c>
      <c r="L113" s="132" t="s">
        <v>21</v>
      </c>
      <c r="M113" s="132" t="s">
        <v>22</v>
      </c>
      <c r="N113" s="132" t="s">
        <v>23</v>
      </c>
      <c r="O113" s="132" t="s">
        <v>24</v>
      </c>
      <c r="P113" s="132" t="s">
        <v>25</v>
      </c>
      <c r="Q113" s="132" t="s">
        <v>26</v>
      </c>
      <c r="R113" s="132" t="s">
        <v>27</v>
      </c>
      <c r="S113" s="132" t="s">
        <v>29</v>
      </c>
      <c r="T113" s="132" t="s">
        <v>123</v>
      </c>
      <c r="U113" s="132" t="s">
        <v>28</v>
      </c>
      <c r="V113" s="191"/>
    </row>
    <row r="114" spans="1:26" ht="15.75" hidden="1" customHeight="1" outlineLevel="1" thickBot="1">
      <c r="A114" s="246">
        <v>1</v>
      </c>
      <c r="B114" s="400"/>
      <c r="C114" s="403"/>
      <c r="D114" s="403"/>
      <c r="E114" s="390"/>
      <c r="F114" s="132">
        <v>36</v>
      </c>
      <c r="G114" s="132">
        <v>20</v>
      </c>
      <c r="H114" s="132">
        <v>20</v>
      </c>
      <c r="I114" s="132">
        <v>50</v>
      </c>
      <c r="J114" s="132">
        <v>50</v>
      </c>
      <c r="K114" s="132">
        <v>50</v>
      </c>
      <c r="L114" s="132">
        <v>50</v>
      </c>
      <c r="M114" s="132">
        <v>36</v>
      </c>
      <c r="N114" s="132">
        <v>50</v>
      </c>
      <c r="O114" s="132">
        <v>50</v>
      </c>
      <c r="P114" s="132">
        <v>50</v>
      </c>
      <c r="Q114" s="132">
        <v>50</v>
      </c>
      <c r="R114" s="132">
        <v>65</v>
      </c>
      <c r="S114" s="132">
        <v>65</v>
      </c>
      <c r="T114" s="132">
        <v>150</v>
      </c>
      <c r="U114" s="132">
        <v>26</v>
      </c>
      <c r="V114" s="191">
        <f>SUM(F114:S114)</f>
        <v>642</v>
      </c>
    </row>
    <row r="115" spans="1:26" ht="15.75" hidden="1" customHeight="1" outlineLevel="1">
      <c r="A115" s="246">
        <v>1</v>
      </c>
      <c r="B115" s="401">
        <f>'2-ΠΡΟΓΡΑΜΜΑ'!C2+2</f>
        <v>42900</v>
      </c>
      <c r="C115" s="52" t="s">
        <v>30</v>
      </c>
      <c r="D115" s="19" t="s">
        <v>31</v>
      </c>
      <c r="E115" s="15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45">
        <f>F115*$F$40+G115*$G$40+H115*$H$40+I115*$I$40+J115*$J$40+K115*$K$40+L115*$L$40+M115*$M$40+N115*$N$40+O115*$O$40+P115*$P$40+Q115*$Q$40+R115*$R$40+U115*$U$40+S115*$S$40+T115*$T$114</f>
        <v>0</v>
      </c>
      <c r="Y115" s="86" t="s">
        <v>30</v>
      </c>
      <c r="Z115" s="87" t="str">
        <f>IF(F116=1,"Γ1,","")&amp;""&amp;IF(G116=1,"Γ2,","")&amp;""&amp;IF(H116=1,"Γ3,","")&amp;""&amp;IF(I116=1,"Γ4,","")&amp;""&amp;IF(J116=1,"Γ5,","")&amp;""&amp;IF(K116=1,"Γ6,","")&amp;""&amp;IF(L116=1,"Γ7,","")&amp;""&amp;IF(M116=1,"B1,","")&amp;""&amp;IF(N116=1,"B2,","")&amp;""&amp;IF(O116=1,"B3,","")&amp;""&amp;IF(P116=1,"B4,","")&amp;""&amp;IF(Q116=1,"ΦΧ,","")&amp;""&amp;IF(R116=1,"ΚΑΜ,","")&amp;""&amp;IF(U116=1,"ΣΧ,","")&amp;""&amp;IF(T116=1,"Κ28,","")&amp;""&amp;IF(S116=1,"ΣΕΥΠ,","")</f>
        <v/>
      </c>
    </row>
    <row r="116" spans="1:26" ht="15.75" hidden="1" customHeight="1" outlineLevel="1">
      <c r="A116" s="246">
        <v>1</v>
      </c>
      <c r="B116" s="402"/>
      <c r="C116" s="53"/>
      <c r="D116" s="20" t="s">
        <v>32</v>
      </c>
      <c r="E116" s="137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45">
        <f>F116*$F$40+G116*$G$40+H116*$H$40+I116*$I$40+J116*$J$40+K116*$K$40+L116*$L$40+M116*$M$40+N116*$N$40+O116*$O$40+P116*$P$40+Q116*$Q$40+R116*$R$40+U116*$U$40+S116*$S$40+T116*$T$114</f>
        <v>0</v>
      </c>
      <c r="W116" s="7">
        <f>IF(SUM(F116:S116)=1,1,ROUND(SUM(F116:S116)/2+SUM(F116:S116)+IF(T116=1,3,0),0))</f>
        <v>0</v>
      </c>
      <c r="Y116" s="88" t="s">
        <v>35</v>
      </c>
      <c r="Z116" s="89" t="str">
        <f>IF(F121=1,"Γ1,","")&amp;""&amp;IF(G121=1,"Γ2,","")&amp;""&amp;IF(H121=1,"Γ3,","")&amp;""&amp;IF(I121=1,"Γ4,","")&amp;""&amp;IF(J121=1,"Γ5,","")&amp;""&amp;IF(K121=1,"Γ6,","")&amp;""&amp;IF(L121=1,"Γ7,","")&amp;""&amp;IF(M121=1,"B1,","")&amp;""&amp;IF(N121=1,"B2,","")&amp;""&amp;IF(O121=1,"B3,","")&amp;""&amp;IF(P121=1,"B4,","")&amp;""&amp;IF(Q121=1,"ΦΧ,","")&amp;""&amp;IF(R121=1,"ΚΑΜ,","")&amp;""&amp;IF(U121=1,"ΣΧ,","")&amp;""&amp;IF(T121=1,"Κ28,","")&amp;""&amp;IF(S121=1,"ΣΕΥΠ,","")</f>
        <v/>
      </c>
    </row>
    <row r="117" spans="1:26" ht="15.75" hidden="1" customHeight="1" outlineLevel="1">
      <c r="A117" s="246">
        <v>1</v>
      </c>
      <c r="B117" s="402"/>
      <c r="C117" s="54"/>
      <c r="D117" s="19" t="s">
        <v>33</v>
      </c>
      <c r="E117" s="15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45">
        <f>F117*$F$40+G117*$G$40+H117*$H$40+I117*$I$40+J117*$J$40+K117*$K$40+L117*$L$40+M117*$M$40+N117*$N$40+O117*$O$40+P117*$P$40+Q117*$Q$40+R117*$R$40+U117*$U$40+S117*$S$40+T117*$T$114</f>
        <v>0</v>
      </c>
      <c r="Y117" s="88" t="s">
        <v>37</v>
      </c>
      <c r="Z117" s="89" t="str">
        <f>IF(F130=1,"Γ1,","")&amp;""&amp;IF(G130=1,"Γ2,","")&amp;""&amp;IF(H130=1,"Γ3,","")&amp;""&amp;IF(I130=1,"Γ4,","")&amp;""&amp;IF(J130=1,"Γ5,","")&amp;""&amp;IF(K130=1,"Γ6,","")&amp;""&amp;IF(L130=1,"Γ7,","")&amp;""&amp;IF(M130=1,"B1,","")&amp;""&amp;IF(N130=1,"B2,","")&amp;""&amp;IF(O130=1,"B3,","")&amp;""&amp;IF(P130=1,"B4,","")&amp;""&amp;IF(Q130=1,"ΦΧ,","")&amp;""&amp;IF(R130=1,"ΚΑΜ,","")&amp;""&amp;IF(U130=1,"ΣΧ,","")&amp;""&amp;IF(T130=1,"Κ28,","")&amp;""&amp;IF(S130=1,"ΣΕΥΠ,","")</f>
        <v/>
      </c>
    </row>
    <row r="118" spans="1:26" ht="15.75" hidden="1" customHeight="1" outlineLevel="1">
      <c r="A118" s="246">
        <v>1</v>
      </c>
      <c r="B118" s="402"/>
      <c r="C118" s="18">
        <f>E115+E116+E117+E118</f>
        <v>0</v>
      </c>
      <c r="D118" s="20" t="s">
        <v>34</v>
      </c>
      <c r="E118" s="135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45">
        <f>F118*$F$40+G118*$G$40+H118*$H$40+I118*$I$40+J118*$J$40+K118*$K$40+L118*$L$40+M118*$M$40+N118*$N$40+O118*$O$40+P118*$P$40+Q118*$Q$40+R118*$R$40+U118*$U$40+S118*$S$40+T118*$T$114</f>
        <v>0</v>
      </c>
      <c r="Y118" s="88" t="s">
        <v>38</v>
      </c>
      <c r="Z118" s="89" t="str">
        <f>IF(F135=1,"Γ1,","")&amp;""&amp;IF(G135=1,"Γ2,","")&amp;""&amp;IF(H135=1,"Γ3,","")&amp;""&amp;IF(I135=1,"Γ4,","")&amp;""&amp;IF(J135=1,"Γ5,","")&amp;""&amp;IF(K135=1,"Γ6,","")&amp;""&amp;IF(L135=1,"Γ7,","")&amp;""&amp;IF(M135=1,"B1,","")&amp;""&amp;IF(N135=1,"B2,","")&amp;""&amp;IF(O135=1,"B3,","")&amp;""&amp;IF(P135=1,"B4,","")&amp;""&amp;IF(Q135=1,"ΦΧ,","")&amp;""&amp;IF(R135=1,"ΚΑΜ,","")&amp;""&amp;IF(U135=1,"ΣΧ,","")&amp;""&amp;IF(T135=1,"Κ28,","")&amp;""&amp;IF(S135=1,"ΣΕΥΠ,","")</f>
        <v/>
      </c>
    </row>
    <row r="119" spans="1:26" ht="15.75" hidden="1" customHeight="1" outlineLevel="1" thickBot="1">
      <c r="A119" s="246">
        <v>1</v>
      </c>
      <c r="B119" s="402"/>
      <c r="C119" s="21"/>
      <c r="D119" s="22"/>
      <c r="E119" s="133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45"/>
      <c r="Y119" s="90" t="s">
        <v>40</v>
      </c>
      <c r="Z119" s="91" t="str">
        <f>IF(F144=1,"Γ1,","")&amp;""&amp;IF(G144=1,"Γ2,","")&amp;""&amp;IF(H144=1,"Γ3,","")&amp;""&amp;IF(I144=1,"Γ4,","")&amp;""&amp;IF(J144=1,"Γ5,","")&amp;""&amp;IF(K144=1,"Γ6,","")&amp;""&amp;IF(L144=1,"Γ7,","")&amp;""&amp;IF(M144=1,"B1,","")&amp;""&amp;IF(N144=1,"B2,","")&amp;""&amp;IF(O144=1,"B3,","")&amp;""&amp;IF(P144=1,"B4,","")&amp;""&amp;IF(Q144=1,"ΦΧ,","")&amp;""&amp;IF(R144=1,"ΚΑΜ,","")&amp;""&amp;IF(U144=1,"ΣΧ,","")&amp;""&amp;IF(T144=1,"Κ28,","")&amp;""&amp;IF(S144=1,"ΣΕΥΠ,","")</f>
        <v/>
      </c>
    </row>
    <row r="120" spans="1:26" ht="15.75" hidden="1" customHeight="1" outlineLevel="1">
      <c r="A120" s="246">
        <v>1</v>
      </c>
      <c r="B120" s="402"/>
      <c r="C120" s="55" t="s">
        <v>35</v>
      </c>
      <c r="D120" s="19" t="s">
        <v>31</v>
      </c>
      <c r="E120" s="15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45">
        <f t="shared" ref="V120:V127" si="14">F120*$F$40+G120*$G$40+H120*$H$40+I120*$I$40+J120*$J$40+K120*$K$40+L120*$L$40+M120*$M$40+N120*$N$40+O120*$O$40+P120*$P$40+Q120*$Q$40+R120*$R$40+U120*$U$40+S120*$S$40+T120*$T$114</f>
        <v>0</v>
      </c>
    </row>
    <row r="121" spans="1:26" ht="15.75" hidden="1" customHeight="1" outlineLevel="1">
      <c r="A121" s="246">
        <v>1</v>
      </c>
      <c r="B121" s="402"/>
      <c r="C121" s="56"/>
      <c r="D121" s="20" t="s">
        <v>32</v>
      </c>
      <c r="E121" s="137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45">
        <f t="shared" si="14"/>
        <v>0</v>
      </c>
      <c r="W121" s="7">
        <f>IF(SUM(F121:S121)=1,1,ROUND(SUM(F121:S121)/2+SUM(F121:S121)+IF(T121=1,3,0),0))</f>
        <v>0</v>
      </c>
    </row>
    <row r="122" spans="1:26" ht="15.75" hidden="1" customHeight="1" outlineLevel="1">
      <c r="A122" s="246">
        <v>1</v>
      </c>
      <c r="B122" s="402"/>
      <c r="C122" s="56"/>
      <c r="D122" s="19" t="s">
        <v>33</v>
      </c>
      <c r="E122" s="15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45">
        <f t="shared" si="14"/>
        <v>0</v>
      </c>
    </row>
    <row r="123" spans="1:26" ht="15.75" hidden="1" customHeight="1" outlineLevel="1">
      <c r="A123" s="246">
        <v>1</v>
      </c>
      <c r="B123" s="402"/>
      <c r="C123" s="50">
        <f>E120+E121+E122+E123+E124+E125+E126+E127</f>
        <v>0</v>
      </c>
      <c r="D123" s="20" t="s">
        <v>34</v>
      </c>
      <c r="E123" s="135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45">
        <f t="shared" si="14"/>
        <v>0</v>
      </c>
    </row>
    <row r="124" spans="1:26" ht="15.75" hidden="1" customHeight="1" outlineLevel="1">
      <c r="A124" s="246">
        <v>1</v>
      </c>
      <c r="B124" s="402"/>
      <c r="C124" s="57" t="s">
        <v>36</v>
      </c>
      <c r="D124" s="19" t="s">
        <v>31</v>
      </c>
      <c r="E124" s="15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45">
        <f t="shared" si="14"/>
        <v>0</v>
      </c>
    </row>
    <row r="125" spans="1:26" ht="15.75" hidden="1" customHeight="1" outlineLevel="1">
      <c r="A125" s="246">
        <v>1</v>
      </c>
      <c r="B125" s="402"/>
      <c r="C125" s="58"/>
      <c r="D125" s="20" t="s">
        <v>32</v>
      </c>
      <c r="E125" s="135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45">
        <f t="shared" si="14"/>
        <v>0</v>
      </c>
    </row>
    <row r="126" spans="1:26" ht="15.75" hidden="1" customHeight="1" outlineLevel="1">
      <c r="A126" s="246">
        <v>1</v>
      </c>
      <c r="B126" s="402"/>
      <c r="C126" s="59"/>
      <c r="D126" s="19" t="s">
        <v>33</v>
      </c>
      <c r="E126" s="15"/>
      <c r="F126" s="12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2"/>
      <c r="R126" s="12"/>
      <c r="S126" s="12"/>
      <c r="T126" s="12"/>
      <c r="U126" s="12"/>
      <c r="V126" s="45">
        <f t="shared" si="14"/>
        <v>0</v>
      </c>
    </row>
    <row r="127" spans="1:26" ht="15.75" hidden="1" customHeight="1" outlineLevel="1">
      <c r="A127" s="246">
        <v>1</v>
      </c>
      <c r="B127" s="402"/>
      <c r="D127" s="20" t="s">
        <v>34</v>
      </c>
      <c r="E127" s="135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45">
        <f t="shared" si="14"/>
        <v>0</v>
      </c>
    </row>
    <row r="128" spans="1:26" ht="15.75" hidden="1" customHeight="1" outlineLevel="1">
      <c r="A128" s="246">
        <v>1</v>
      </c>
      <c r="B128" s="402"/>
      <c r="C128" s="21"/>
      <c r="D128" s="22"/>
      <c r="E128" s="133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45"/>
    </row>
    <row r="129" spans="1:23" ht="15.75" hidden="1" customHeight="1" outlineLevel="1">
      <c r="A129" s="246">
        <v>1</v>
      </c>
      <c r="B129" s="402"/>
      <c r="C129" s="52" t="s">
        <v>37</v>
      </c>
      <c r="D129" s="19" t="s">
        <v>31</v>
      </c>
      <c r="E129" s="15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45">
        <f>F129*$F$40+G129*$G$40+H129*$H$40+I129*$I$40+J129*$J$40+K129*$K$40+L129*$L$40+M129*$M$40+N129*$N$40+O129*$O$40+P129*$P$40+Q129*$Q$40+R129*$R$40+U129*$U$40+S129*$S$40+T129*$T$114</f>
        <v>0</v>
      </c>
    </row>
    <row r="130" spans="1:23" ht="15.75" hidden="1" customHeight="1" outlineLevel="1">
      <c r="A130" s="246">
        <v>1</v>
      </c>
      <c r="B130" s="402"/>
      <c r="C130" s="53"/>
      <c r="D130" s="20" t="s">
        <v>32</v>
      </c>
      <c r="E130" s="135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45">
        <f>F130*$F$40+G130*$G$40+H130*$H$40+I130*$I$40+J130*$J$40+K130*$K$40+L130*$L$40+M130*$M$40+N130*$N$40+O130*$O$40+P130*$P$40+Q130*$Q$40+R130*$R$40+U130*$U$40+S130*$S$40+T130*$T$114</f>
        <v>0</v>
      </c>
      <c r="W130" s="7">
        <f>IF(SUM(F130:S130)=1,1,ROUND(SUM(F130:S130)/2+SUM(F130:S130)+IF(T130=1,3,0),0))</f>
        <v>0</v>
      </c>
    </row>
    <row r="131" spans="1:23" ht="15.75" hidden="1" customHeight="1" outlineLevel="1">
      <c r="A131" s="246">
        <v>1</v>
      </c>
      <c r="B131" s="402"/>
      <c r="C131" s="54"/>
      <c r="D131" s="19" t="s">
        <v>33</v>
      </c>
      <c r="E131" s="15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45">
        <f>F131*$F$40+G131*$G$40+H131*$H$40+I131*$I$40+J131*$J$40+K131*$K$40+L131*$L$40+M131*$M$40+N131*$N$40+O131*$O$40+P131*$P$40+Q131*$Q$40+R131*$R$40+U131*$U$40+S131*$S$40+T131*$T$114</f>
        <v>0</v>
      </c>
    </row>
    <row r="132" spans="1:23" ht="15.75" hidden="1" customHeight="1" outlineLevel="1">
      <c r="A132" s="246">
        <v>1</v>
      </c>
      <c r="B132" s="402"/>
      <c r="C132" s="18">
        <f>E129+E130+E131+E132</f>
        <v>0</v>
      </c>
      <c r="D132" s="20" t="s">
        <v>34</v>
      </c>
      <c r="E132" s="135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45">
        <f>F132*$F$40+G132*$G$40+H132*$H$40+I132*$I$40+J132*$J$40+K132*$K$40+L132*$L$40+M132*$M$40+N132*$N$40+O132*$O$40+P132*$P$40+Q132*$Q$40+R132*$R$40+U132*$U$40+S132*$S$40+T132*$T$114</f>
        <v>0</v>
      </c>
    </row>
    <row r="133" spans="1:23" ht="15.75" hidden="1" customHeight="1" outlineLevel="1">
      <c r="A133" s="246">
        <v>1</v>
      </c>
      <c r="B133" s="402"/>
      <c r="C133" s="21"/>
      <c r="D133" s="22"/>
      <c r="E133" s="133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45"/>
    </row>
    <row r="134" spans="1:23" ht="15.75" hidden="1" customHeight="1" outlineLevel="1">
      <c r="A134" s="246">
        <v>1</v>
      </c>
      <c r="B134" s="402"/>
      <c r="C134" s="55" t="s">
        <v>38</v>
      </c>
      <c r="D134" s="19" t="s">
        <v>31</v>
      </c>
      <c r="E134" s="15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45">
        <f t="shared" ref="V134:V141" si="15">F134*$F$40+G134*$G$40+H134*$H$40+I134*$I$40+J134*$J$40+K134*$K$40+L134*$L$40+M134*$M$40+N134*$N$40+O134*$O$40+P134*$P$40+Q134*$Q$40+R134*$R$40+U134*$U$40+S134*$S$40+T134*$T$114</f>
        <v>0</v>
      </c>
    </row>
    <row r="135" spans="1:23" ht="15.75" hidden="1" customHeight="1" outlineLevel="1">
      <c r="A135" s="246">
        <v>1</v>
      </c>
      <c r="B135" s="402"/>
      <c r="C135" s="56"/>
      <c r="D135" s="20" t="s">
        <v>32</v>
      </c>
      <c r="E135" s="137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45">
        <f t="shared" si="15"/>
        <v>0</v>
      </c>
      <c r="W135" s="7">
        <f>IF(SUM(F135:S135)=1,1,ROUND(SUM(F135:S135)/2+SUM(F135:S135)+IF(T135=1,3,0),0))</f>
        <v>0</v>
      </c>
    </row>
    <row r="136" spans="1:23" ht="15.75" hidden="1" customHeight="1" outlineLevel="1">
      <c r="A136" s="246">
        <v>1</v>
      </c>
      <c r="B136" s="402"/>
      <c r="C136" s="56"/>
      <c r="D136" s="19" t="s">
        <v>33</v>
      </c>
      <c r="E136" s="15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45">
        <f t="shared" si="15"/>
        <v>0</v>
      </c>
    </row>
    <row r="137" spans="1:23" ht="15.75" hidden="1" customHeight="1" outlineLevel="1">
      <c r="A137" s="246">
        <v>1</v>
      </c>
      <c r="B137" s="402"/>
      <c r="C137" s="50">
        <f>E134+E135+E136+E137+E138+E139+E140+E141</f>
        <v>0</v>
      </c>
      <c r="D137" s="20" t="s">
        <v>34</v>
      </c>
      <c r="E137" s="135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45">
        <f t="shared" si="15"/>
        <v>0</v>
      </c>
    </row>
    <row r="138" spans="1:23" ht="15.75" hidden="1" customHeight="1" outlineLevel="1">
      <c r="A138" s="246">
        <v>1</v>
      </c>
      <c r="B138" s="402"/>
      <c r="C138" s="57" t="s">
        <v>39</v>
      </c>
      <c r="D138" s="19" t="s">
        <v>31</v>
      </c>
      <c r="E138" s="15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45">
        <f t="shared" si="15"/>
        <v>0</v>
      </c>
    </row>
    <row r="139" spans="1:23" ht="15.75" hidden="1" customHeight="1" outlineLevel="1">
      <c r="A139" s="246">
        <v>1</v>
      </c>
      <c r="B139" s="402"/>
      <c r="C139" s="58"/>
      <c r="D139" s="20" t="s">
        <v>32</v>
      </c>
      <c r="E139" s="135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45">
        <f t="shared" si="15"/>
        <v>0</v>
      </c>
    </row>
    <row r="140" spans="1:23" ht="15.75" hidden="1" customHeight="1" outlineLevel="1">
      <c r="A140" s="246">
        <v>1</v>
      </c>
      <c r="B140" s="402"/>
      <c r="C140" s="59"/>
      <c r="D140" s="19" t="s">
        <v>33</v>
      </c>
      <c r="E140" s="15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45">
        <f t="shared" si="15"/>
        <v>0</v>
      </c>
    </row>
    <row r="141" spans="1:23" ht="15.75" hidden="1" customHeight="1" outlineLevel="1">
      <c r="A141" s="246">
        <v>1</v>
      </c>
      <c r="B141" s="402"/>
      <c r="D141" s="20" t="s">
        <v>34</v>
      </c>
      <c r="E141" s="135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45">
        <f t="shared" si="15"/>
        <v>0</v>
      </c>
    </row>
    <row r="142" spans="1:23" ht="15.75" hidden="1" customHeight="1" outlineLevel="1">
      <c r="A142" s="246">
        <v>1</v>
      </c>
      <c r="B142" s="402"/>
      <c r="C142" s="21"/>
      <c r="D142" s="22"/>
      <c r="E142" s="133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45"/>
    </row>
    <row r="143" spans="1:23" ht="15.75" hidden="1" customHeight="1" outlineLevel="1">
      <c r="A143" s="246">
        <v>1</v>
      </c>
      <c r="B143" s="402"/>
      <c r="C143" s="52" t="s">
        <v>40</v>
      </c>
      <c r="D143" s="19" t="s">
        <v>31</v>
      </c>
      <c r="E143" s="15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45">
        <f>F143*$F$40+G143*$G$40+H143*$H$40+I143*$I$40+J143*$J$40+K143*$K$40+L143*$L$40+M143*$M$40+N143*$N$40+O143*$O$40+P143*$P$40+Q143*$Q$40+R143*$R$40+U143*$U$40+S143*$S$40+T143*$T$114</f>
        <v>0</v>
      </c>
    </row>
    <row r="144" spans="1:23" ht="15.75" hidden="1" customHeight="1" outlineLevel="1">
      <c r="A144" s="246">
        <v>1</v>
      </c>
      <c r="B144" s="402"/>
      <c r="C144" s="53"/>
      <c r="D144" s="20" t="s">
        <v>32</v>
      </c>
      <c r="E144" s="137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45">
        <f>F144*$F$40+G144*$G$40+H144*$H$40+I144*$I$40+J144*$J$40+K144*$K$40+L144*$L$40+M144*$M$40+N144*$N$40+O144*$O$40+P144*$P$40+Q144*$Q$40+R144*$R$40+U144*$U$40+S144*$S$40+T144*$T$114</f>
        <v>0</v>
      </c>
      <c r="W144" s="7">
        <f>IF(SUM(F144:S144)=1,1,ROUND(SUM(F144:S144)/2+SUM(F144:S144)+IF(T144=1,3,0),0))</f>
        <v>0</v>
      </c>
    </row>
    <row r="145" spans="1:26" ht="15.75" hidden="1" customHeight="1" outlineLevel="1">
      <c r="A145" s="246">
        <v>1</v>
      </c>
      <c r="B145" s="402"/>
      <c r="C145" s="54"/>
      <c r="D145" s="19" t="s">
        <v>33</v>
      </c>
      <c r="E145" s="15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45">
        <f>F145*$F$40+G145*$G$40+H145*$H$40+I145*$I$40+J145*$J$40+K145*$K$40+L145*$L$40+M145*$M$40+N145*$N$40+O145*$O$40+P145*$P$40+Q145*$Q$40+R145*$R$40+U145*$U$40+S145*$S$40+T145*$T$114</f>
        <v>0</v>
      </c>
    </row>
    <row r="146" spans="1:26" ht="15.75" hidden="1" customHeight="1" outlineLevel="1">
      <c r="A146" s="246">
        <v>1</v>
      </c>
      <c r="B146" s="402"/>
      <c r="C146" s="18">
        <f>E143+E144+E145+E146</f>
        <v>0</v>
      </c>
      <c r="D146" s="20" t="s">
        <v>34</v>
      </c>
      <c r="E146" s="135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45">
        <f>F146*$F$40+G146*$G$40+H146*$H$40+I146*$I$40+J146*$J$40+K146*$K$40+L146*$L$40+M146*$M$40+N146*$N$40+O146*$O$40+P146*$P$40+Q146*$Q$40+R146*$R$40+U146*$U$40+S146*$S$40+T146*$T$114</f>
        <v>0</v>
      </c>
    </row>
    <row r="147" spans="1:26" ht="15.75" hidden="1" customHeight="1" outlineLevel="1">
      <c r="A147" s="246">
        <v>1</v>
      </c>
      <c r="B147" s="190"/>
      <c r="C147" s="24"/>
      <c r="D147" s="25"/>
      <c r="E147" s="1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1"/>
      <c r="U147" s="34"/>
      <c r="V147" s="51"/>
    </row>
    <row r="148" spans="1:26" s="27" customFormat="1" ht="15.75" customHeight="1" collapsed="1">
      <c r="A148" s="65">
        <v>1</v>
      </c>
      <c r="B148" s="106"/>
      <c r="C148" s="61"/>
      <c r="D148" s="28"/>
      <c r="E148" s="29"/>
      <c r="V148" s="49"/>
      <c r="W148" s="7"/>
    </row>
    <row r="149" spans="1:26" s="27" customFormat="1" ht="15" customHeight="1">
      <c r="A149" s="65">
        <v>1</v>
      </c>
      <c r="B149" s="106"/>
      <c r="C149" s="95"/>
      <c r="E149" s="29"/>
      <c r="V149" s="49"/>
      <c r="W149" s="7"/>
    </row>
    <row r="150" spans="1:26" ht="12.75">
      <c r="A150" s="65">
        <v>1</v>
      </c>
      <c r="B150" s="395"/>
      <c r="C150" s="388" t="s">
        <v>12</v>
      </c>
      <c r="D150" s="388" t="s">
        <v>13</v>
      </c>
      <c r="E150" s="389" t="s">
        <v>14</v>
      </c>
      <c r="F150" s="15" t="s">
        <v>15</v>
      </c>
      <c r="G150" s="15" t="s">
        <v>16</v>
      </c>
      <c r="H150" s="15" t="s">
        <v>17</v>
      </c>
      <c r="I150" s="15" t="s">
        <v>18</v>
      </c>
      <c r="J150" s="15" t="s">
        <v>19</v>
      </c>
      <c r="K150" s="15" t="s">
        <v>20</v>
      </c>
      <c r="L150" s="15" t="s">
        <v>21</v>
      </c>
      <c r="M150" s="15" t="s">
        <v>22</v>
      </c>
      <c r="N150" s="15" t="s">
        <v>23</v>
      </c>
      <c r="O150" s="15" t="s">
        <v>24</v>
      </c>
      <c r="P150" s="15" t="s">
        <v>25</v>
      </c>
      <c r="Q150" s="15" t="s">
        <v>26</v>
      </c>
      <c r="R150" s="15" t="s">
        <v>27</v>
      </c>
      <c r="S150" s="16" t="s">
        <v>29</v>
      </c>
      <c r="T150" s="15" t="s">
        <v>123</v>
      </c>
      <c r="U150" s="15" t="s">
        <v>28</v>
      </c>
      <c r="V150" s="17"/>
    </row>
    <row r="151" spans="1:26" ht="13.5" thickBot="1">
      <c r="A151" s="65">
        <v>1</v>
      </c>
      <c r="B151" s="395"/>
      <c r="C151" s="388"/>
      <c r="D151" s="388"/>
      <c r="E151" s="389"/>
      <c r="F151" s="15">
        <v>36</v>
      </c>
      <c r="G151" s="15">
        <v>20</v>
      </c>
      <c r="H151" s="15">
        <v>20</v>
      </c>
      <c r="I151" s="15">
        <v>50</v>
      </c>
      <c r="J151" s="15">
        <v>50</v>
      </c>
      <c r="K151" s="15">
        <v>50</v>
      </c>
      <c r="L151" s="15">
        <v>50</v>
      </c>
      <c r="M151" s="15">
        <v>36</v>
      </c>
      <c r="N151" s="15">
        <v>50</v>
      </c>
      <c r="O151" s="15">
        <v>50</v>
      </c>
      <c r="P151" s="15">
        <v>50</v>
      </c>
      <c r="Q151" s="15">
        <v>50</v>
      </c>
      <c r="R151" s="15">
        <v>65</v>
      </c>
      <c r="S151" s="15">
        <v>65</v>
      </c>
      <c r="T151" s="15">
        <v>150</v>
      </c>
      <c r="U151" s="15">
        <v>26</v>
      </c>
      <c r="V151" s="17">
        <f>SUM(F151:S151)</f>
        <v>642</v>
      </c>
    </row>
    <row r="152" spans="1:26" ht="15">
      <c r="A152" s="65">
        <v>1</v>
      </c>
      <c r="B152" s="397">
        <f>'2-ΠΡΟΓΡΑΜΜΑ'!C2+3</f>
        <v>42901</v>
      </c>
      <c r="C152" s="52" t="s">
        <v>30</v>
      </c>
      <c r="D152" s="17" t="s">
        <v>31</v>
      </c>
      <c r="E152" s="15">
        <v>50</v>
      </c>
      <c r="F152" s="12"/>
      <c r="G152" s="12"/>
      <c r="H152" s="12"/>
      <c r="I152" s="12"/>
      <c r="J152" s="12"/>
      <c r="K152" s="12"/>
      <c r="L152" s="12"/>
      <c r="M152" s="12"/>
      <c r="N152" s="12"/>
      <c r="O152" s="12">
        <v>1</v>
      </c>
      <c r="P152" s="12"/>
      <c r="Q152" s="12"/>
      <c r="R152" s="12"/>
      <c r="S152" s="12"/>
      <c r="T152" s="12"/>
      <c r="U152" s="12"/>
      <c r="V152" s="45">
        <f>F152*$F$40+G152*$G$40+H152*$H$40+I152*$I$40+J152*$J$40+K152*$K$40+L152*$L$40+M152*$M$40+N152*$N$40+O152*$O$40+P152*$P$40+Q152*$Q$40+R152*$R$40+U152*$U$40+S152*$S$40+T152*$T$151</f>
        <v>50</v>
      </c>
      <c r="Y152" s="86" t="s">
        <v>30</v>
      </c>
      <c r="Z152" s="87" t="str">
        <f>IF(F153=1,"Γ1,","")&amp;""&amp;IF(G153=1,"Γ2,","")&amp;""&amp;IF(H153=1,"Γ3,","")&amp;""&amp;IF(I153=1,"Γ4,","")&amp;""&amp;IF(J153=1,"Γ5,","")&amp;""&amp;IF(K153=1,"Γ6,","")&amp;""&amp;IF(L153=1,"Γ7,","")&amp;""&amp;IF(M153=1,"B1,","")&amp;""&amp;IF(N153=1,"B2,","")&amp;""&amp;IF(O153=1,"B3,","")&amp;""&amp;IF(P153=1,"B4,","")&amp;""&amp;IF(Q153=1,"ΦΧ,","")&amp;""&amp;IF(R153=1,"ΚΑΜ,","")&amp;""&amp;IF(U153=1,"ΣΧ,","")&amp;""&amp;IF(T153=1,"Κ28,","")&amp;""&amp;IF(S153=1,"ΣΕΥΠ,","")</f>
        <v>Γ1,</v>
      </c>
    </row>
    <row r="153" spans="1:26" ht="15">
      <c r="A153" s="65">
        <v>1</v>
      </c>
      <c r="B153" s="398"/>
      <c r="C153" s="53"/>
      <c r="D153" s="23" t="s">
        <v>32</v>
      </c>
      <c r="E153" s="251">
        <v>5</v>
      </c>
      <c r="F153" s="11">
        <v>1</v>
      </c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45">
        <f>F153*$F$40+G153*$G$40+H153*$H$40+I153*$I$40+J153*$J$40+K153*$K$40+L153*$L$40+M153*$M$40+N153*$N$40+O153*$O$40+P153*$P$40+Q153*$Q$40+R153*$R$40+U153*$U$40+S153*$S$40+T153*$T$151</f>
        <v>36</v>
      </c>
      <c r="W153" s="7">
        <f>IF(SUM(F153:S153)=1,1,ROUND(SUM(F153:S153)/2+SUM(F153:S153)+IF(T153=1,3,0),0))</f>
        <v>1</v>
      </c>
      <c r="Y153" s="88" t="s">
        <v>35</v>
      </c>
      <c r="Z153" s="89" t="str">
        <f>IF(F158=1,"Γ1,","")&amp;""&amp;IF(G158=1,"Γ2,","")&amp;""&amp;IF(H158=1,"Γ3,","")&amp;""&amp;IF(I158=1,"Γ4,","")&amp;""&amp;IF(J158=1,"Γ5,","")&amp;""&amp;IF(K158=1,"Γ6,","")&amp;""&amp;IF(L158=1,"Γ7,","")&amp;""&amp;IF(M158=1,"B1,","")&amp;""&amp;IF(N158=1,"B2,","")&amp;""&amp;IF(O158=1,"B3,","")&amp;""&amp;IF(P158=1,"B4,","")&amp;""&amp;IF(Q158=1,"ΦΧ,","")&amp;""&amp;IF(R158=1,"ΚΑΜ,","")&amp;""&amp;IF(U158=1,"ΣΧ,","")&amp;""&amp;IF(T158=1,"Κ28,","")&amp;""&amp;IF(S158=1,"ΣΕΥΠ,","")</f>
        <v>ΚΑΜ,ΣΕΥΠ,</v>
      </c>
    </row>
    <row r="154" spans="1:26" ht="15">
      <c r="A154" s="65">
        <v>1</v>
      </c>
      <c r="B154" s="398"/>
      <c r="C154" s="54"/>
      <c r="D154" s="17" t="s">
        <v>33</v>
      </c>
      <c r="E154" s="15">
        <v>295</v>
      </c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>
        <v>1</v>
      </c>
      <c r="S154" s="12"/>
      <c r="T154" s="12">
        <v>1</v>
      </c>
      <c r="U154" s="12"/>
      <c r="V154" s="45">
        <f>F154*$F$40+G154*$G$40+H154*$H$40+I154*$I$40+J154*$J$40+K154*$K$40+L154*$L$40+M154*$M$40+N154*$N$40+O154*$O$40+P154*$P$40+Q154*$Q$40+R154*$R$40+U154*$U$40+S154*$S$40+T154*$T$151</f>
        <v>215</v>
      </c>
      <c r="Y154" s="88" t="s">
        <v>37</v>
      </c>
      <c r="Z154" s="89" t="str">
        <f>IF(F167=1,"Γ1,","")&amp;""&amp;IF(G167=1,"Γ2,","")&amp;""&amp;IF(H167=1,"Γ3,","")&amp;""&amp;IF(I167=1,"Γ4,","")&amp;""&amp;IF(J167=1,"Γ5,","")&amp;""&amp;IF(K167=1,"Γ6,","")&amp;""&amp;IF(L167=1,"Γ7,","")&amp;""&amp;IF(M167=1,"B1,","")&amp;""&amp;IF(N167=1,"B2,","")&amp;""&amp;IF(O167=1,"B3,","")&amp;""&amp;IF(P167=1,"B4,","")&amp;""&amp;IF(Q167=1,"ΦΧ,","")&amp;""&amp;IF(R167=1,"ΚΑΜ,","")&amp;""&amp;IF(U167=1,"ΣΧ,","")&amp;""&amp;IF(T167=1,"Κ28,","")&amp;""&amp;IF(S167=1,"ΣΕΥΠ,","")</f>
        <v>ΚΑΜ,</v>
      </c>
    </row>
    <row r="155" spans="1:26" ht="15">
      <c r="A155" s="65">
        <v>1</v>
      </c>
      <c r="B155" s="398"/>
      <c r="C155" s="18">
        <f>E152+E153+E154+E155</f>
        <v>374</v>
      </c>
      <c r="D155" s="23" t="s">
        <v>34</v>
      </c>
      <c r="E155" s="135">
        <v>24</v>
      </c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>
        <v>1</v>
      </c>
      <c r="Q155" s="11"/>
      <c r="R155" s="11"/>
      <c r="S155" s="11"/>
      <c r="T155" s="11"/>
      <c r="U155" s="11"/>
      <c r="V155" s="45">
        <f>F155*$F$40+G155*$G$40+H155*$H$40+I155*$I$40+J155*$J$40+K155*$K$40+L155*$L$40+M155*$M$40+N155*$N$40+O155*$O$40+P155*$P$40+Q155*$Q$40+R155*$R$40+U155*$U$40+S155*$S$40+T155*$T$151</f>
        <v>50</v>
      </c>
      <c r="Y155" s="88" t="s">
        <v>38</v>
      </c>
      <c r="Z155" s="89" t="str">
        <f>IF(F172=1,"Γ1,","")&amp;""&amp;IF(G172=1,"Γ2,","")&amp;""&amp;IF(H172=1,"Γ3,","")&amp;""&amp;IF(I172=1,"Γ4,","")&amp;""&amp;IF(J172=1,"Γ5,","")&amp;""&amp;IF(K172=1,"Γ6,","")&amp;""&amp;IF(L172=1,"Γ7,","")&amp;""&amp;IF(M172=1,"B1,","")&amp;""&amp;IF(N172=1,"B2,","")&amp;""&amp;IF(O172=1,"B3,","")&amp;""&amp;IF(P172=1,"B4,","")&amp;""&amp;IF(Q172=1,"ΦΧ,","")&amp;""&amp;IF(R172=1,"ΚΑΜ,","")&amp;""&amp;IF(U172=1,"ΣΧ,","")&amp;""&amp;IF(T172=1,"Κ28,","")&amp;""&amp;IF(S172=1,"ΣΕΥΠ,","")</f>
        <v>Γ1,</v>
      </c>
    </row>
    <row r="156" spans="1:26" ht="15.75" thickBot="1">
      <c r="A156" s="65">
        <v>1</v>
      </c>
      <c r="B156" s="398"/>
      <c r="C156" s="21"/>
      <c r="D156" s="22"/>
      <c r="E156" s="133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45"/>
      <c r="Y156" s="90" t="s">
        <v>40</v>
      </c>
      <c r="Z156" s="91" t="str">
        <f>IF(F181=1,"Γ1,","")&amp;""&amp;IF(G181=1,"Γ2,","")&amp;""&amp;IF(H181=1,"Γ3,","")&amp;""&amp;IF(I181=1,"Γ4,","")&amp;""&amp;IF(J181=1,"Γ5,","")&amp;""&amp;IF(K181=1,"Γ6,","")&amp;""&amp;IF(L181=1,"Γ7,","")&amp;""&amp;IF(M181=1,"B1,","")&amp;""&amp;IF(N181=1,"B2,","")&amp;""&amp;IF(O181=1,"B3,","")&amp;""&amp;IF(P181=1,"B4,","")&amp;""&amp;IF(Q181=1,"ΦΧ,","")&amp;""&amp;IF(R181=1,"ΚΑΜ,","")&amp;""&amp;IF(U181=1,"ΣΧ,","")&amp;""&amp;IF(T181=1,"Κ28,","")&amp;""&amp;IF(S181=1,"ΣΕΥΠ,","")</f>
        <v>Γ4,Γ5,Γ6,Γ7,B2,ΚΑΜ,Κ28,ΣΕΥΠ,</v>
      </c>
    </row>
    <row r="157" spans="1:26" ht="12.75">
      <c r="A157" s="65">
        <v>1</v>
      </c>
      <c r="B157" s="398"/>
      <c r="C157" s="55" t="s">
        <v>35</v>
      </c>
      <c r="D157" s="19" t="s">
        <v>31</v>
      </c>
      <c r="E157" s="15">
        <v>50</v>
      </c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>
        <v>1</v>
      </c>
      <c r="Q157" s="12"/>
      <c r="R157" s="12"/>
      <c r="S157" s="12"/>
      <c r="T157" s="12"/>
      <c r="U157" s="12"/>
      <c r="V157" s="45">
        <f t="shared" ref="V157:V164" si="16">F157*$F$40+G157*$G$40+H157*$H$40+I157*$I$40+J157*$J$40+K157*$K$40+L157*$L$40+M157*$M$40+N157*$N$40+O157*$O$40+P157*$P$40+Q157*$Q$40+R157*$R$40+U157*$U$40+S157*$S$40+T157*$T$151</f>
        <v>50</v>
      </c>
    </row>
    <row r="158" spans="1:26" ht="12.75">
      <c r="A158" s="65">
        <v>1</v>
      </c>
      <c r="B158" s="398"/>
      <c r="C158" s="56"/>
      <c r="D158" s="20" t="s">
        <v>32</v>
      </c>
      <c r="E158" s="250">
        <v>60</v>
      </c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>
        <v>1</v>
      </c>
      <c r="S158" s="11">
        <v>1</v>
      </c>
      <c r="T158" s="11"/>
      <c r="U158" s="11"/>
      <c r="V158" s="45">
        <f t="shared" si="16"/>
        <v>130</v>
      </c>
      <c r="W158" s="7">
        <f>IF(SUM(F158:S158)=1,1,ROUND(SUM(F158:S158)/2+SUM(F158:S158)+IF(T158=1,3,0),0))</f>
        <v>3</v>
      </c>
    </row>
    <row r="159" spans="1:26" ht="12.75">
      <c r="A159" s="65">
        <v>1</v>
      </c>
      <c r="B159" s="398"/>
      <c r="C159" s="56"/>
      <c r="D159" s="19" t="s">
        <v>33</v>
      </c>
      <c r="E159" s="15">
        <v>3</v>
      </c>
      <c r="F159" s="12">
        <v>1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45">
        <f t="shared" si="16"/>
        <v>36</v>
      </c>
    </row>
    <row r="160" spans="1:26" ht="12.75">
      <c r="A160" s="65">
        <v>1</v>
      </c>
      <c r="B160" s="398"/>
      <c r="C160" s="50">
        <f>E157+E158+E159+E160+E161+E162+E163+E164</f>
        <v>267</v>
      </c>
      <c r="D160" s="20" t="s">
        <v>34</v>
      </c>
      <c r="E160" s="135">
        <v>154</v>
      </c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>
        <v>1</v>
      </c>
      <c r="U160" s="11"/>
      <c r="V160" s="45">
        <f t="shared" si="16"/>
        <v>150</v>
      </c>
    </row>
    <row r="161" spans="1:23" ht="12.75" hidden="1" customHeight="1">
      <c r="A161" s="65">
        <v>1</v>
      </c>
      <c r="B161" s="398"/>
      <c r="C161" s="57" t="s">
        <v>36</v>
      </c>
      <c r="D161" s="19" t="s">
        <v>31</v>
      </c>
      <c r="E161" s="15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45">
        <f t="shared" si="16"/>
        <v>0</v>
      </c>
    </row>
    <row r="162" spans="1:23" ht="12.75" hidden="1" customHeight="1">
      <c r="A162" s="65">
        <v>1</v>
      </c>
      <c r="B162" s="398"/>
      <c r="C162" s="58"/>
      <c r="D162" s="20" t="s">
        <v>32</v>
      </c>
      <c r="E162" s="135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45">
        <f t="shared" si="16"/>
        <v>0</v>
      </c>
    </row>
    <row r="163" spans="1:23" ht="12.75" hidden="1" customHeight="1">
      <c r="A163" s="65">
        <v>1</v>
      </c>
      <c r="B163" s="398"/>
      <c r="C163" s="59"/>
      <c r="D163" s="19" t="s">
        <v>33</v>
      </c>
      <c r="E163" s="15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45">
        <f t="shared" si="16"/>
        <v>0</v>
      </c>
    </row>
    <row r="164" spans="1:23" ht="12.75" hidden="1" customHeight="1">
      <c r="A164" s="65">
        <v>1</v>
      </c>
      <c r="B164" s="398"/>
      <c r="D164" s="20" t="s">
        <v>34</v>
      </c>
      <c r="E164" s="135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45">
        <f t="shared" si="16"/>
        <v>0</v>
      </c>
    </row>
    <row r="165" spans="1:23" ht="12.75">
      <c r="A165" s="65">
        <v>1</v>
      </c>
      <c r="B165" s="398"/>
      <c r="C165" s="21"/>
      <c r="D165" s="22"/>
      <c r="E165" s="133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45"/>
    </row>
    <row r="166" spans="1:23" ht="12.75">
      <c r="A166" s="65">
        <v>1</v>
      </c>
      <c r="B166" s="398"/>
      <c r="C166" s="52" t="s">
        <v>37</v>
      </c>
      <c r="D166" s="19" t="s">
        <v>31</v>
      </c>
      <c r="E166" s="15">
        <v>2</v>
      </c>
      <c r="F166" s="12">
        <v>1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45">
        <f>F166*$F$40+G166*$G$40+H166*$H$40+I166*$I$40+J166*$J$40+K166*$K$40+L166*$L$40+M166*$M$40+N166*$N$40+O166*$O$40+P166*$P$40+Q166*$Q$40+R166*$R$40+U166*$U$40+S166*$S$40+T166*$T$151</f>
        <v>36</v>
      </c>
    </row>
    <row r="167" spans="1:23" ht="12.75">
      <c r="A167" s="65">
        <v>1</v>
      </c>
      <c r="B167" s="398"/>
      <c r="C167" s="53"/>
      <c r="D167" s="20" t="s">
        <v>32</v>
      </c>
      <c r="E167" s="250">
        <v>43</v>
      </c>
      <c r="F167" s="11"/>
      <c r="G167" s="11"/>
      <c r="H167" s="11"/>
      <c r="I167" s="11"/>
      <c r="J167" s="11"/>
      <c r="K167" s="11"/>
      <c r="L167" s="249"/>
      <c r="M167" s="11"/>
      <c r="N167" s="11"/>
      <c r="O167" s="11"/>
      <c r="P167" s="11"/>
      <c r="Q167" s="11"/>
      <c r="R167" s="11">
        <v>1</v>
      </c>
      <c r="S167" s="11"/>
      <c r="T167" s="11"/>
      <c r="U167" s="11"/>
      <c r="V167" s="45">
        <f>F167*$F$40+G167*$G$40+H167*$H$40+I167*$I$40+J167*$J$40+K167*$K$40+L167*$L$40+M167*$M$40+N167*$N$40+O167*$O$40+P167*$P$40+Q167*$Q$40+R167*$R$40+U167*$U$40+S167*$S$40+T167*$T$151</f>
        <v>65</v>
      </c>
      <c r="W167" s="7">
        <f>IF(SUM(F167:S167)=1,1,ROUND(SUM(F167:S167)/2+SUM(F167:S167)+IF(T167=1,3,0),0))</f>
        <v>1</v>
      </c>
    </row>
    <row r="168" spans="1:23" ht="12.75">
      <c r="A168" s="65">
        <v>1</v>
      </c>
      <c r="B168" s="398"/>
      <c r="C168" s="54"/>
      <c r="D168" s="19" t="s">
        <v>33</v>
      </c>
      <c r="E168" s="15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45">
        <f>F168*$F$40+G168*$G$40+H168*$H$40+I168*$I$40+J168*$J$40+K168*$K$40+L168*$L$40+M168*$M$40+N168*$N$40+O168*$O$40+P168*$P$40+Q168*$Q$40+R168*$R$40+U168*$U$40+S168*$S$40+T168*$T$151</f>
        <v>0</v>
      </c>
    </row>
    <row r="169" spans="1:23" ht="12.75">
      <c r="A169" s="65">
        <v>1</v>
      </c>
      <c r="B169" s="398"/>
      <c r="C169" s="18">
        <f>E166+E167+E168+E169</f>
        <v>344</v>
      </c>
      <c r="D169" s="20" t="s">
        <v>34</v>
      </c>
      <c r="E169" s="135">
        <v>299</v>
      </c>
      <c r="F169" s="11"/>
      <c r="G169" s="11"/>
      <c r="H169" s="11"/>
      <c r="I169" s="11">
        <v>1</v>
      </c>
      <c r="J169" s="11">
        <v>1</v>
      </c>
      <c r="K169" s="11">
        <v>1</v>
      </c>
      <c r="L169" s="11">
        <v>1</v>
      </c>
      <c r="M169" s="11"/>
      <c r="N169" s="11"/>
      <c r="O169" s="11"/>
      <c r="P169" s="11"/>
      <c r="Q169" s="11"/>
      <c r="R169" s="11"/>
      <c r="S169" s="11">
        <v>1</v>
      </c>
      <c r="T169" s="11">
        <v>1</v>
      </c>
      <c r="U169" s="11"/>
      <c r="V169" s="45">
        <f>F169*$F$40+G169*$G$40+H169*$H$40+I169*$I$40+J169*$J$40+K169*$K$40+L169*$L$40+M169*$M$40+N169*$N$40+O169*$O$40+P169*$P$40+Q169*$Q$40+R169*$R$40+U169*$U$40+S169*$S$40+T169*$T$151</f>
        <v>415</v>
      </c>
    </row>
    <row r="170" spans="1:23" ht="12.75">
      <c r="A170" s="65">
        <v>1</v>
      </c>
      <c r="B170" s="398"/>
      <c r="C170" s="21"/>
      <c r="D170" s="22"/>
      <c r="E170" s="133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45"/>
    </row>
    <row r="171" spans="1:23" ht="12.75">
      <c r="A171" s="65">
        <v>1</v>
      </c>
      <c r="B171" s="398"/>
      <c r="C171" s="55" t="s">
        <v>38</v>
      </c>
      <c r="D171" s="19" t="s">
        <v>31</v>
      </c>
      <c r="E171" s="15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45">
        <f t="shared" ref="V171:V178" si="17">F171*$F$40+G171*$G$40+H171*$H$40+I171*$I$40+J171*$J$40+K171*$K$40+L171*$L$40+M171*$M$40+N171*$N$40+O171*$O$40+P171*$P$40+Q171*$Q$40+R171*$R$40+U171*$U$40+S171*$S$40+T171*$T$151</f>
        <v>0</v>
      </c>
    </row>
    <row r="172" spans="1:23" ht="12.75">
      <c r="A172" s="65">
        <v>1</v>
      </c>
      <c r="B172" s="398"/>
      <c r="C172" s="56"/>
      <c r="D172" s="20" t="s">
        <v>32</v>
      </c>
      <c r="E172" s="250">
        <v>7</v>
      </c>
      <c r="F172" s="11">
        <v>1</v>
      </c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45">
        <f t="shared" si="17"/>
        <v>36</v>
      </c>
      <c r="W172" s="7">
        <f>IF(SUM(F172:S172)=1,1,ROUND(SUM(F172:S172)/2+SUM(F172:S172)+IF(T172=1,3,0),0))</f>
        <v>1</v>
      </c>
    </row>
    <row r="173" spans="1:23" ht="12.75">
      <c r="A173" s="65">
        <v>1</v>
      </c>
      <c r="B173" s="398"/>
      <c r="C173" s="56"/>
      <c r="D173" s="19" t="s">
        <v>33</v>
      </c>
      <c r="E173" s="15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45">
        <f t="shared" si="17"/>
        <v>0</v>
      </c>
    </row>
    <row r="174" spans="1:23" ht="12.75">
      <c r="A174" s="65">
        <v>1</v>
      </c>
      <c r="B174" s="398"/>
      <c r="C174" s="50">
        <f>E171+E172+E173+E174+E175+E176+E177+E178</f>
        <v>19</v>
      </c>
      <c r="D174" s="20" t="s">
        <v>34</v>
      </c>
      <c r="E174" s="359">
        <v>12</v>
      </c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>
        <v>1</v>
      </c>
      <c r="R174" s="11"/>
      <c r="S174" s="11"/>
      <c r="T174" s="11"/>
      <c r="U174" s="11"/>
      <c r="V174" s="45">
        <f t="shared" si="17"/>
        <v>50</v>
      </c>
    </row>
    <row r="175" spans="1:23" ht="12.75" hidden="1" customHeight="1">
      <c r="A175" s="65">
        <v>1</v>
      </c>
      <c r="B175" s="398"/>
      <c r="C175" s="57" t="s">
        <v>39</v>
      </c>
      <c r="D175" s="19" t="s">
        <v>31</v>
      </c>
      <c r="E175" s="15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45">
        <f t="shared" si="17"/>
        <v>0</v>
      </c>
    </row>
    <row r="176" spans="1:23" ht="12.75" hidden="1" customHeight="1">
      <c r="A176" s="65">
        <v>1</v>
      </c>
      <c r="B176" s="398"/>
      <c r="C176" s="58"/>
      <c r="D176" s="20" t="s">
        <v>32</v>
      </c>
      <c r="E176" s="135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45">
        <f t="shared" si="17"/>
        <v>0</v>
      </c>
    </row>
    <row r="177" spans="1:26" ht="12.75" hidden="1" customHeight="1">
      <c r="A177" s="65">
        <v>1</v>
      </c>
      <c r="B177" s="398"/>
      <c r="C177" s="59"/>
      <c r="D177" s="19" t="s">
        <v>33</v>
      </c>
      <c r="E177" s="15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45">
        <f t="shared" si="17"/>
        <v>0</v>
      </c>
    </row>
    <row r="178" spans="1:26" ht="12.75" hidden="1" customHeight="1">
      <c r="A178" s="65">
        <v>1</v>
      </c>
      <c r="B178" s="398"/>
      <c r="D178" s="20" t="s">
        <v>34</v>
      </c>
      <c r="E178" s="135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45">
        <f t="shared" si="17"/>
        <v>0</v>
      </c>
    </row>
    <row r="179" spans="1:26" ht="12.75">
      <c r="A179" s="65">
        <v>1</v>
      </c>
      <c r="B179" s="398"/>
      <c r="C179" s="21"/>
      <c r="D179" s="22"/>
      <c r="E179" s="133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45"/>
    </row>
    <row r="180" spans="1:26" ht="12.75">
      <c r="A180" s="65">
        <v>1</v>
      </c>
      <c r="B180" s="398"/>
      <c r="C180" s="52" t="s">
        <v>40</v>
      </c>
      <c r="D180" s="19" t="s">
        <v>31</v>
      </c>
      <c r="E180" s="15">
        <v>50</v>
      </c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>
        <v>1</v>
      </c>
      <c r="Q180" s="12"/>
      <c r="R180" s="12"/>
      <c r="S180" s="12"/>
      <c r="T180" s="12"/>
      <c r="U180" s="12"/>
      <c r="V180" s="45">
        <f>F180*$F$40+G180*$G$40+H180*$H$40+I180*$I$40+J180*$J$40+K180*$K$40+L180*$L$40+M180*$M$40+N180*$N$40+O180*$O$40+P180*$P$40+Q180*$Q$40+R180*$R$40+U180*$U$40+S180*$S$40+T180*$T$151</f>
        <v>50</v>
      </c>
    </row>
    <row r="181" spans="1:26" ht="12.75">
      <c r="A181" s="65">
        <v>1</v>
      </c>
      <c r="B181" s="398"/>
      <c r="C181" s="53"/>
      <c r="D181" s="20" t="s">
        <v>32</v>
      </c>
      <c r="E181" s="250">
        <v>384</v>
      </c>
      <c r="F181" s="11"/>
      <c r="G181" s="11"/>
      <c r="H181" s="11"/>
      <c r="I181" s="11">
        <v>1</v>
      </c>
      <c r="J181" s="11">
        <v>1</v>
      </c>
      <c r="K181" s="11">
        <v>1</v>
      </c>
      <c r="L181" s="11">
        <v>1</v>
      </c>
      <c r="M181" s="11"/>
      <c r="N181" s="11">
        <v>1</v>
      </c>
      <c r="O181" s="11"/>
      <c r="P181" s="11"/>
      <c r="Q181" s="11"/>
      <c r="R181" s="11">
        <v>1</v>
      </c>
      <c r="S181" s="11">
        <v>1</v>
      </c>
      <c r="T181" s="11">
        <v>1</v>
      </c>
      <c r="U181" s="11"/>
      <c r="V181" s="45">
        <f>F181*$F$40+G181*$G$40+H181*$H$40+I181*$I$40+J181*$J$40+K181*$K$40+L181*$L$40+M181*$M$40+N181*$N$40+O181*$O$40+P181*$P$40+Q181*$Q$40+R181*$R$40+U181*$U$40+S181*$S$40+T181*$T$151</f>
        <v>530</v>
      </c>
      <c r="W181" s="7">
        <f>IF(SUM(F181:S181)=1,1,ROUND(SUM(F181:S181)/2+SUM(F181:S181)+IF(T181=1,3,0),0))</f>
        <v>14</v>
      </c>
    </row>
    <row r="182" spans="1:26" ht="12.75">
      <c r="A182" s="65">
        <v>1</v>
      </c>
      <c r="B182" s="398"/>
      <c r="C182" s="54"/>
      <c r="D182" s="19" t="s">
        <v>33</v>
      </c>
      <c r="E182" s="15">
        <v>70</v>
      </c>
      <c r="F182" s="12">
        <v>1</v>
      </c>
      <c r="G182" s="12"/>
      <c r="H182" s="12"/>
      <c r="I182" s="12"/>
      <c r="J182" s="12"/>
      <c r="K182" s="12"/>
      <c r="L182" s="12"/>
      <c r="M182" s="12"/>
      <c r="N182" s="12"/>
      <c r="O182" s="12">
        <v>1</v>
      </c>
      <c r="P182" s="12"/>
      <c r="Q182" s="12"/>
      <c r="R182" s="12"/>
      <c r="S182" s="12"/>
      <c r="T182" s="12"/>
      <c r="U182" s="12"/>
      <c r="V182" s="45">
        <f>F182*$F$40+G182*$G$40+H182*$H$40+I182*$I$40+J182*$J$40+K182*$K$40+L182*$L$40+M182*$M$40+N182*$N$40+O182*$O$40+P182*$P$40+Q182*$Q$40+R182*$R$40+U182*$U$40+S182*$S$40+T182*$T$151</f>
        <v>86</v>
      </c>
    </row>
    <row r="183" spans="1:26" ht="12.75">
      <c r="A183" s="65">
        <v>1</v>
      </c>
      <c r="B183" s="398"/>
      <c r="C183" s="18">
        <f>E180+E181+E182+E183</f>
        <v>516</v>
      </c>
      <c r="D183" s="20" t="s">
        <v>34</v>
      </c>
      <c r="E183" s="359">
        <v>12</v>
      </c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>
        <v>1</v>
      </c>
      <c r="R183" s="11"/>
      <c r="S183" s="11"/>
      <c r="T183" s="11"/>
      <c r="U183" s="11"/>
      <c r="V183" s="45">
        <f>F183*$F$40+G183*$G$40+H183*$H$40+I183*$I$40+J183*$J$40+K183*$K$40+L183*$L$40+M183*$M$40+N183*$N$40+O183*$O$40+P183*$P$40+Q183*$Q$40+R183*$R$40+U183*$U$40+S183*$S$40+T183*$T$151</f>
        <v>50</v>
      </c>
    </row>
    <row r="184" spans="1:26" ht="12.75" customHeight="1">
      <c r="A184" s="65">
        <v>1</v>
      </c>
      <c r="B184" s="105"/>
      <c r="C184" s="21"/>
      <c r="D184" s="22"/>
      <c r="E184" s="136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45"/>
    </row>
    <row r="185" spans="1:26" s="27" customFormat="1" ht="16.5" customHeight="1">
      <c r="A185" s="65">
        <v>1</v>
      </c>
      <c r="B185" s="106"/>
      <c r="C185" s="61"/>
      <c r="E185" s="29"/>
      <c r="V185" s="49"/>
      <c r="W185" s="7"/>
    </row>
    <row r="186" spans="1:26" s="27" customFormat="1" ht="16.5" customHeight="1">
      <c r="A186" s="65">
        <v>1</v>
      </c>
      <c r="B186" s="108"/>
      <c r="C186" s="96"/>
      <c r="D186" s="2"/>
      <c r="E186" s="3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V186" s="49"/>
      <c r="W186" s="7"/>
    </row>
    <row r="187" spans="1:26" ht="12.75">
      <c r="A187" s="65">
        <v>1</v>
      </c>
      <c r="B187" s="395"/>
      <c r="C187" s="388" t="s">
        <v>12</v>
      </c>
      <c r="D187" s="388" t="s">
        <v>13</v>
      </c>
      <c r="E187" s="389" t="s">
        <v>14</v>
      </c>
      <c r="F187" s="15" t="s">
        <v>15</v>
      </c>
      <c r="G187" s="15" t="s">
        <v>16</v>
      </c>
      <c r="H187" s="15" t="s">
        <v>17</v>
      </c>
      <c r="I187" s="15" t="s">
        <v>18</v>
      </c>
      <c r="J187" s="15" t="s">
        <v>19</v>
      </c>
      <c r="K187" s="15" t="s">
        <v>20</v>
      </c>
      <c r="L187" s="15" t="s">
        <v>21</v>
      </c>
      <c r="M187" s="15" t="s">
        <v>22</v>
      </c>
      <c r="N187" s="15" t="s">
        <v>23</v>
      </c>
      <c r="O187" s="15" t="s">
        <v>24</v>
      </c>
      <c r="P187" s="15" t="s">
        <v>25</v>
      </c>
      <c r="Q187" s="15" t="s">
        <v>26</v>
      </c>
      <c r="R187" s="15" t="s">
        <v>27</v>
      </c>
      <c r="S187" s="16" t="s">
        <v>29</v>
      </c>
      <c r="T187" s="15" t="s">
        <v>123</v>
      </c>
      <c r="U187" s="15" t="s">
        <v>28</v>
      </c>
      <c r="V187" s="17"/>
    </row>
    <row r="188" spans="1:26" ht="13.5" thickBot="1">
      <c r="A188" s="65">
        <v>1</v>
      </c>
      <c r="B188" s="395"/>
      <c r="C188" s="388"/>
      <c r="D188" s="388"/>
      <c r="E188" s="389"/>
      <c r="F188" s="15">
        <v>36</v>
      </c>
      <c r="G188" s="15">
        <v>20</v>
      </c>
      <c r="H188" s="15">
        <v>20</v>
      </c>
      <c r="I188" s="15">
        <v>50</v>
      </c>
      <c r="J188" s="15">
        <v>50</v>
      </c>
      <c r="K188" s="15">
        <v>50</v>
      </c>
      <c r="L188" s="15">
        <v>50</v>
      </c>
      <c r="M188" s="15">
        <v>36</v>
      </c>
      <c r="N188" s="15">
        <v>50</v>
      </c>
      <c r="O188" s="15">
        <v>50</v>
      </c>
      <c r="P188" s="15">
        <v>50</v>
      </c>
      <c r="Q188" s="15">
        <v>50</v>
      </c>
      <c r="R188" s="15">
        <v>65</v>
      </c>
      <c r="S188" s="15">
        <v>65</v>
      </c>
      <c r="T188" s="15">
        <v>150</v>
      </c>
      <c r="U188" s="15">
        <v>26</v>
      </c>
      <c r="V188" s="17">
        <f>SUM(F188:S188)</f>
        <v>642</v>
      </c>
    </row>
    <row r="189" spans="1:26" ht="15">
      <c r="A189" s="65">
        <v>1</v>
      </c>
      <c r="B189" s="391">
        <f>'2-ΠΡΟΓΡΑΜΜΑ'!C2+4</f>
        <v>42902</v>
      </c>
      <c r="C189" s="52" t="s">
        <v>30</v>
      </c>
      <c r="D189" s="19" t="s">
        <v>31</v>
      </c>
      <c r="E189" s="15">
        <v>50</v>
      </c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>
        <v>1</v>
      </c>
      <c r="Q189" s="12"/>
      <c r="R189" s="12"/>
      <c r="S189" s="12"/>
      <c r="T189" s="280"/>
      <c r="U189" s="12"/>
      <c r="V189" s="45">
        <f>F189*$F$40+G189*$G$40+H189*$H$40+I189*$I$40+J189*$J$40+K189*$K$40+L189*$L$40+M189*$M$40+N189*$N$40+O189*$O$40+P189*$P$40+Q189*$Q$40+R189*$R$40+U189*$U$40+S189*$S$40+T189*$T$188</f>
        <v>50</v>
      </c>
      <c r="Y189" s="86" t="s">
        <v>30</v>
      </c>
      <c r="Z189" s="87" t="str">
        <f>IF(F190=1,"Γ1,","")&amp;""&amp;IF(G190=1,"Γ2,","")&amp;""&amp;IF(H190=1,"Γ3,","")&amp;""&amp;IF(I190=1,"Γ4,","")&amp;""&amp;IF(J190=1,"Γ5,","")&amp;""&amp;IF(K190=1,"Γ6,","")&amp;""&amp;IF(L190=1,"Γ7,","")&amp;""&amp;IF(M190=1,"B1,","")&amp;""&amp;IF(N190=1,"B2,","")&amp;""&amp;IF(O190=1,"B3,","")&amp;""&amp;IF(P190=1,"B4,","")&amp;""&amp;IF(Q190=1,"ΦΧ,","")&amp;""&amp;IF(R190=1,"ΚΑΜ,","")&amp;""&amp;IF(U190=1,"ΣΧ,","")&amp;""&amp;IF(T190=1,"Κ28,","")&amp;""&amp;IF(S190=1,"ΣΕΥΠ,","")</f>
        <v>Γ1,</v>
      </c>
    </row>
    <row r="190" spans="1:26" ht="15">
      <c r="A190" s="65">
        <v>1</v>
      </c>
      <c r="B190" s="392"/>
      <c r="C190" s="53"/>
      <c r="D190" s="20" t="s">
        <v>32</v>
      </c>
      <c r="E190" s="253">
        <v>10</v>
      </c>
      <c r="F190" s="11">
        <v>1</v>
      </c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280"/>
      <c r="U190" s="11"/>
      <c r="V190" s="45">
        <f>F190*$F$40+G190*$G$40+H190*$H$40+I190*$I$40+J190*$J$40+K190*$K$40+L190*$L$40+M190*$M$40+N190*$N$40+O190*$O$40+P190*$P$40+Q190*$Q$40+R190*$R$40+U190*$U$40+S190*$S$40+T190*$T$188</f>
        <v>36</v>
      </c>
      <c r="W190" s="7">
        <f>IF(SUM(F190:S190)=1,1,ROUND(SUM(F190:S190)/2+SUM(F190:S190)+IF(T190=1,3,0),0))</f>
        <v>1</v>
      </c>
      <c r="Y190" s="88" t="s">
        <v>35</v>
      </c>
      <c r="Z190" s="89" t="str">
        <f>IF(F195=1,"Γ1,","")&amp;""&amp;IF(G195=1,"Γ2,","")&amp;""&amp;IF(H195=1,"Γ3,","")&amp;""&amp;IF(I195=1,"Γ4,","")&amp;""&amp;IF(J195=1,"Γ5,","")&amp;""&amp;IF(K195=1,"Γ6,","")&amp;""&amp;IF(L195=1,"Γ7,","")&amp;""&amp;IF(M195=1,"B1,","")&amp;""&amp;IF(N195=1,"B2,","")&amp;""&amp;IF(O195=1,"B3,","")&amp;""&amp;IF(P195=1,"B4,","")&amp;""&amp;IF(Q195=1,"ΦΧ,","")&amp;""&amp;IF(R195=1,"ΚΑΜ,","")&amp;""&amp;IF(U195=1,"ΣΧ,","")&amp;""&amp;IF(T195=1,"Κ28,","")&amp;""&amp;IF(S195=1,"ΣΕΥΠ,","")</f>
        <v>ΚΑΜ,ΣΕΥΠ,</v>
      </c>
    </row>
    <row r="191" spans="1:26" ht="15">
      <c r="A191" s="65">
        <v>1</v>
      </c>
      <c r="B191" s="392"/>
      <c r="C191" s="54"/>
      <c r="D191" s="19" t="s">
        <v>33</v>
      </c>
      <c r="E191" s="15">
        <v>317</v>
      </c>
      <c r="F191" s="12"/>
      <c r="G191" s="12"/>
      <c r="H191" s="12"/>
      <c r="I191" s="12">
        <v>1</v>
      </c>
      <c r="J191" s="12">
        <v>1</v>
      </c>
      <c r="K191" s="12">
        <v>1</v>
      </c>
      <c r="L191" s="12">
        <v>1</v>
      </c>
      <c r="M191" s="12"/>
      <c r="N191" s="12"/>
      <c r="O191" s="12"/>
      <c r="P191" s="12"/>
      <c r="Q191" s="12"/>
      <c r="R191" s="12">
        <v>1</v>
      </c>
      <c r="S191" s="12">
        <v>1</v>
      </c>
      <c r="T191" s="280"/>
      <c r="U191" s="12"/>
      <c r="V191" s="45">
        <f>F191*$F$40+G191*$G$40+H191*$H$40+I191*$I$40+J191*$J$40+K191*$K$40+L191*$L$40+M191*$M$40+N191*$N$40+O191*$O$40+P191*$P$40+Q191*$Q$40+R191*$R$40+U191*$U$40+S191*$S$40+T191*$T$188</f>
        <v>330</v>
      </c>
      <c r="Y191" s="88" t="s">
        <v>37</v>
      </c>
      <c r="Z191" s="89" t="str">
        <f>IF(F204=1,"Γ1,","")&amp;""&amp;IF(G204=1,"Γ2,","")&amp;""&amp;IF(H204=1,"Γ3,","")&amp;""&amp;IF(I204=1,"Γ4,","")&amp;""&amp;IF(J204=1,"Γ5,","")&amp;""&amp;IF(K204=1,"Γ6,","")&amp;""&amp;IF(L204=1,"Γ7,","")&amp;""&amp;IF(M204=1,"B1,","")&amp;""&amp;IF(N204=1,"B2,","")&amp;""&amp;IF(O204=1,"B3,","")&amp;""&amp;IF(P204=1,"B4,","")&amp;""&amp;IF(Q204=1,"ΦΧ,","")&amp;""&amp;IF(R204=1,"ΚΑΜ,","")&amp;""&amp;IF(U204=1,"ΣΧ,","")&amp;""&amp;IF(T204=1,"Κ28,","")&amp;""&amp;IF(S204=1,"ΣΕΥΠ,","")</f>
        <v/>
      </c>
    </row>
    <row r="192" spans="1:26" ht="15">
      <c r="A192" s="65">
        <v>1</v>
      </c>
      <c r="B192" s="392"/>
      <c r="C192" s="18">
        <f>E189+E190+E191+E192</f>
        <v>377</v>
      </c>
      <c r="D192" s="20" t="s">
        <v>34</v>
      </c>
      <c r="E192" s="135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280"/>
      <c r="U192" s="11"/>
      <c r="V192" s="45">
        <f>F192*$F$40+G192*$G$40+H192*$H$40+I192*$I$40+J192*$J$40+K192*$K$40+L192*$L$40+M192*$M$40+N192*$N$40+O192*$O$40+P192*$P$40+Q192*$Q$40+R192*$R$40+U192*$U$40+S192*$S$40+T192*$T$188</f>
        <v>0</v>
      </c>
      <c r="Y192" s="88" t="s">
        <v>38</v>
      </c>
      <c r="Z192" s="89" t="str">
        <f>IF(F209=1,"Γ1,","")&amp;""&amp;IF(G209=1,"Γ2,","")&amp;""&amp;IF(H209=1,"Γ3,","")&amp;""&amp;IF(I209=1,"Γ4,","")&amp;""&amp;IF(J209=1,"Γ5,","")&amp;""&amp;IF(K209=1,"Γ6,","")&amp;""&amp;IF(L209=1,"Γ7,","")&amp;""&amp;IF(M209=1,"B1,","")&amp;""&amp;IF(N209=1,"B2,","")&amp;""&amp;IF(O209=1,"B3,","")&amp;""&amp;IF(P209=1,"B4,","")&amp;""&amp;IF(Q209=1,"ΦΧ,","")&amp;""&amp;IF(R209=1,"ΚΑΜ,","")&amp;""&amp;IF(U209=1,"ΣΧ,","")&amp;""&amp;IF(T209=1,"Κ28,","")&amp;""&amp;IF(S209=1,"ΣΕΥΠ,","")</f>
        <v>Γ4,Γ5,Γ6,Κ28,</v>
      </c>
    </row>
    <row r="193" spans="1:26" ht="15.75" thickBot="1">
      <c r="A193" s="65">
        <v>1</v>
      </c>
      <c r="B193" s="392"/>
      <c r="C193" s="21"/>
      <c r="D193" s="22"/>
      <c r="E193" s="136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56"/>
      <c r="U193" s="31"/>
      <c r="V193" s="45"/>
      <c r="Y193" s="90" t="s">
        <v>40</v>
      </c>
      <c r="Z193" s="91" t="str">
        <f>IF(F218=1,"Γ1,","")&amp;""&amp;IF(G218=1,"Γ2,","")&amp;""&amp;IF(H218=1,"Γ3,","")&amp;""&amp;IF(I218=1,"Γ4,","")&amp;""&amp;IF(J218=1,"Γ5,","")&amp;""&amp;IF(K218=1,"Γ6,","")&amp;""&amp;IF(L218=1,"Γ7,","")&amp;""&amp;IF(M218=1,"B1,","")&amp;""&amp;IF(N218=1,"B2,","")&amp;""&amp;IF(O218=1,"B3,","")&amp;""&amp;IF(P218=1,"B4,","")&amp;""&amp;IF(Q218=1,"ΦΧ,","")&amp;""&amp;IF(R218=1,"ΚΑΜ,","")&amp;""&amp;IF(U218=1,"ΣΧ,","")&amp;""&amp;IF(T218=1,"Κ28,","")&amp;""&amp;IF(S218=1,"ΣΕΥΠ,","")</f>
        <v>B4,</v>
      </c>
    </row>
    <row r="194" spans="1:26" ht="12.75">
      <c r="A194" s="65">
        <v>1</v>
      </c>
      <c r="B194" s="392"/>
      <c r="C194" s="55" t="s">
        <v>35</v>
      </c>
      <c r="D194" s="19" t="s">
        <v>31</v>
      </c>
      <c r="E194" s="15">
        <v>75</v>
      </c>
      <c r="F194" s="12"/>
      <c r="G194" s="12"/>
      <c r="H194" s="12"/>
      <c r="I194" s="12"/>
      <c r="J194" s="12"/>
      <c r="K194" s="12"/>
      <c r="L194" s="12"/>
      <c r="M194" s="12"/>
      <c r="N194" s="12">
        <v>1</v>
      </c>
      <c r="O194" s="12">
        <v>1</v>
      </c>
      <c r="P194" s="12"/>
      <c r="Q194" s="12"/>
      <c r="R194" s="12"/>
      <c r="S194" s="12"/>
      <c r="T194" s="280"/>
      <c r="U194" s="12"/>
      <c r="V194" s="45">
        <f t="shared" ref="V194:V201" si="18">F194*$F$40+G194*$G$40+H194*$H$40+I194*$I$40+J194*$J$40+K194*$K$40+L194*$L$40+M194*$M$40+N194*$N$40+O194*$O$40+P194*$P$40+Q194*$Q$40+R194*$R$40+U194*$U$40+S194*$S$40+T194*$T$188</f>
        <v>100</v>
      </c>
    </row>
    <row r="195" spans="1:26" ht="12.75">
      <c r="A195" s="65">
        <v>1</v>
      </c>
      <c r="B195" s="392"/>
      <c r="C195" s="56"/>
      <c r="D195" s="20" t="s">
        <v>32</v>
      </c>
      <c r="E195" s="253">
        <v>89</v>
      </c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>
        <v>1</v>
      </c>
      <c r="S195" s="11">
        <v>1</v>
      </c>
      <c r="T195" s="280"/>
      <c r="U195" s="11"/>
      <c r="V195" s="45">
        <f t="shared" si="18"/>
        <v>130</v>
      </c>
      <c r="W195" s="7">
        <f>IF(SUM(F195:S195)=1,1,ROUND(SUM(F195:S195)/2+SUM(F195:S195)+IF(T195=1,3,0),0))</f>
        <v>3</v>
      </c>
    </row>
    <row r="196" spans="1:26" ht="12.75">
      <c r="A196" s="65">
        <v>1</v>
      </c>
      <c r="B196" s="392"/>
      <c r="C196" s="56"/>
      <c r="D196" s="19" t="s">
        <v>33</v>
      </c>
      <c r="E196" s="15">
        <v>15</v>
      </c>
      <c r="F196" s="12">
        <v>1</v>
      </c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280"/>
      <c r="U196" s="12"/>
      <c r="V196" s="45">
        <f t="shared" si="18"/>
        <v>36</v>
      </c>
    </row>
    <row r="197" spans="1:26" ht="12.75">
      <c r="A197" s="65">
        <v>1</v>
      </c>
      <c r="B197" s="392"/>
      <c r="C197" s="50">
        <f>E194+E195+E196+E197+E198+E199+E200+E201</f>
        <v>206</v>
      </c>
      <c r="D197" s="20" t="s">
        <v>34</v>
      </c>
      <c r="E197" s="135">
        <v>27</v>
      </c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>
        <v>1</v>
      </c>
      <c r="Q197" s="11"/>
      <c r="R197" s="11"/>
      <c r="S197" s="11"/>
      <c r="T197" s="280"/>
      <c r="U197" s="11"/>
      <c r="V197" s="45">
        <f t="shared" si="18"/>
        <v>50</v>
      </c>
    </row>
    <row r="198" spans="1:26" ht="12.75" hidden="1" customHeight="1">
      <c r="A198" s="65">
        <v>1</v>
      </c>
      <c r="B198" s="392"/>
      <c r="C198" s="57" t="s">
        <v>36</v>
      </c>
      <c r="D198" s="19" t="s">
        <v>31</v>
      </c>
      <c r="E198" s="15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280"/>
      <c r="U198" s="12"/>
      <c r="V198" s="45">
        <f t="shared" si="18"/>
        <v>0</v>
      </c>
    </row>
    <row r="199" spans="1:26" ht="12.75" hidden="1" customHeight="1">
      <c r="A199" s="65">
        <v>1</v>
      </c>
      <c r="B199" s="392"/>
      <c r="C199" s="58"/>
      <c r="D199" s="20" t="s">
        <v>32</v>
      </c>
      <c r="E199" s="135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280"/>
      <c r="U199" s="11"/>
      <c r="V199" s="45">
        <f t="shared" si="18"/>
        <v>0</v>
      </c>
    </row>
    <row r="200" spans="1:26" ht="12.75" hidden="1" customHeight="1">
      <c r="A200" s="65">
        <v>1</v>
      </c>
      <c r="B200" s="392"/>
      <c r="C200" s="59"/>
      <c r="D200" s="19" t="s">
        <v>33</v>
      </c>
      <c r="E200" s="15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280"/>
      <c r="U200" s="12"/>
      <c r="V200" s="45">
        <f t="shared" si="18"/>
        <v>0</v>
      </c>
    </row>
    <row r="201" spans="1:26" ht="12.75" hidden="1" customHeight="1">
      <c r="A201" s="65">
        <v>1</v>
      </c>
      <c r="B201" s="392"/>
      <c r="D201" s="20" t="s">
        <v>34</v>
      </c>
      <c r="E201" s="135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280"/>
      <c r="U201" s="11"/>
      <c r="V201" s="45">
        <f t="shared" si="18"/>
        <v>0</v>
      </c>
    </row>
    <row r="202" spans="1:26" ht="12.75">
      <c r="A202" s="65">
        <v>1</v>
      </c>
      <c r="B202" s="392"/>
      <c r="C202" s="21"/>
      <c r="D202" s="22"/>
      <c r="E202" s="136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56"/>
      <c r="U202" s="31"/>
      <c r="V202" s="45"/>
    </row>
    <row r="203" spans="1:26" ht="12.75">
      <c r="A203" s="65">
        <v>1</v>
      </c>
      <c r="B203" s="392"/>
      <c r="C203" s="52" t="s">
        <v>37</v>
      </c>
      <c r="D203" s="19" t="s">
        <v>31</v>
      </c>
      <c r="E203" s="15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280"/>
      <c r="U203" s="12"/>
      <c r="V203" s="45">
        <f>F203*$F$40+G203*$G$40+H203*$H$40+I203*$I$40+J203*$J$40+K203*$K$40+L203*$L$40+M203*$M$40+N203*$N$40+O203*$O$40+P203*$P$40+Q203*$Q$40+R203*$R$40+U203*$U$40+S203*$S$40+T203*$T$188</f>
        <v>0</v>
      </c>
    </row>
    <row r="204" spans="1:26" ht="12.75">
      <c r="A204" s="65">
        <v>1</v>
      </c>
      <c r="B204" s="392"/>
      <c r="C204" s="53"/>
      <c r="D204" s="20" t="s">
        <v>32</v>
      </c>
      <c r="E204" s="253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280"/>
      <c r="U204" s="11"/>
      <c r="V204" s="45">
        <f>F204*$F$40+G204*$G$40+H204*$H$40+I204*$I$40+J204*$J$40+K204*$K$40+L204*$L$40+M204*$M$40+N204*$N$40+O204*$O$40+P204*$P$40+Q204*$Q$40+R204*$R$40+U204*$U$40+S204*$S$40+T204*$T$188</f>
        <v>0</v>
      </c>
      <c r="W204" s="7">
        <f>IF(SUM(F204:S204)=1,1,ROUND(SUM(F204:S204)/2+SUM(F204:S204)+IF(T204=1,3,0),0))</f>
        <v>0</v>
      </c>
    </row>
    <row r="205" spans="1:26" ht="12.75">
      <c r="A205" s="65">
        <v>1</v>
      </c>
      <c r="B205" s="392"/>
      <c r="C205" s="54"/>
      <c r="D205" s="19" t="s">
        <v>33</v>
      </c>
      <c r="E205" s="15">
        <v>3</v>
      </c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>
        <v>1</v>
      </c>
      <c r="R205" s="12"/>
      <c r="S205" s="12"/>
      <c r="T205" s="280"/>
      <c r="U205" s="12"/>
      <c r="V205" s="45">
        <f>F205*$F$40+G205*$G$40+H205*$H$40+I205*$I$40+J205*$J$40+K205*$K$40+L205*$L$40+M205*$M$40+N205*$N$40+O205*$O$40+P205*$P$40+Q205*$Q$40+R205*$R$40+U205*$U$40+S205*$S$40+T205*$T$188</f>
        <v>50</v>
      </c>
    </row>
    <row r="206" spans="1:26" ht="12.75">
      <c r="A206" s="65">
        <v>1</v>
      </c>
      <c r="B206" s="392"/>
      <c r="C206" s="18">
        <f>E203+E204+E205+E206</f>
        <v>99</v>
      </c>
      <c r="D206" s="20" t="s">
        <v>34</v>
      </c>
      <c r="E206" s="135">
        <v>96</v>
      </c>
      <c r="F206" s="11"/>
      <c r="G206" s="11"/>
      <c r="H206" s="11"/>
      <c r="I206" s="11">
        <v>1</v>
      </c>
      <c r="J206" s="11">
        <v>1</v>
      </c>
      <c r="K206" s="11">
        <v>1</v>
      </c>
      <c r="L206" s="11">
        <v>1</v>
      </c>
      <c r="M206" s="11"/>
      <c r="N206" s="11"/>
      <c r="O206" s="11"/>
      <c r="P206" s="11"/>
      <c r="Q206" s="11"/>
      <c r="R206" s="11">
        <v>1</v>
      </c>
      <c r="S206" s="11">
        <v>1</v>
      </c>
      <c r="T206" s="280"/>
      <c r="U206" s="11"/>
      <c r="V206" s="45">
        <f>F206*$F$40+G206*$G$40+H206*$H$40+I206*$I$40+J206*$J$40+K206*$K$40+L206*$L$40+M206*$M$40+N206*$N$40+O206*$O$40+P206*$P$40+Q206*$Q$40+R206*$R$40+U206*$U$40+S206*$S$40+T206*$T$188</f>
        <v>330</v>
      </c>
    </row>
    <row r="207" spans="1:26" ht="12.75">
      <c r="A207" s="65">
        <v>1</v>
      </c>
      <c r="B207" s="392"/>
      <c r="C207" s="21"/>
      <c r="D207" s="22"/>
      <c r="E207" s="136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45"/>
    </row>
    <row r="208" spans="1:26" ht="12.75">
      <c r="A208" s="65">
        <v>1</v>
      </c>
      <c r="B208" s="392"/>
      <c r="C208" s="55" t="s">
        <v>38</v>
      </c>
      <c r="D208" s="19" t="s">
        <v>31</v>
      </c>
      <c r="E208" s="15">
        <v>40</v>
      </c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>
        <v>1</v>
      </c>
      <c r="Q208" s="12"/>
      <c r="R208" s="12"/>
      <c r="S208" s="12"/>
      <c r="T208" s="12"/>
      <c r="U208" s="12"/>
      <c r="V208" s="45">
        <f t="shared" ref="V208:V215" si="19">F208*$F$40+G208*$G$40+H208*$H$40+I208*$I$40+J208*$J$40+K208*$K$40+L208*$L$40+M208*$M$40+N208*$N$40+O208*$O$40+P208*$P$40+Q208*$Q$40+R208*$R$40+U208*$U$40+S208*$S$40+T208*$T$188</f>
        <v>50</v>
      </c>
    </row>
    <row r="209" spans="1:23" ht="12.75">
      <c r="A209" s="65">
        <v>1</v>
      </c>
      <c r="B209" s="392"/>
      <c r="C209" s="56"/>
      <c r="D209" s="20" t="s">
        <v>32</v>
      </c>
      <c r="E209" s="252">
        <v>236</v>
      </c>
      <c r="F209" s="11"/>
      <c r="G209" s="11"/>
      <c r="H209" s="11"/>
      <c r="I209" s="11">
        <v>1</v>
      </c>
      <c r="J209" s="11">
        <v>1</v>
      </c>
      <c r="K209" s="11">
        <v>1</v>
      </c>
      <c r="L209" s="11"/>
      <c r="M209" s="11"/>
      <c r="N209" s="11"/>
      <c r="O209" s="11"/>
      <c r="P209" s="11"/>
      <c r="Q209" s="11"/>
      <c r="R209" s="11"/>
      <c r="S209" s="11"/>
      <c r="T209" s="11">
        <v>1</v>
      </c>
      <c r="U209" s="11"/>
      <c r="V209" s="45">
        <f t="shared" si="19"/>
        <v>300</v>
      </c>
      <c r="W209" s="7">
        <f>IF(SUM(F209:S209)=1,1,ROUND(SUM(F209:S209)/2+SUM(F209:S209)+IF(T209=1,3,0),0))</f>
        <v>8</v>
      </c>
    </row>
    <row r="210" spans="1:23" ht="12.75">
      <c r="A210" s="65">
        <v>1</v>
      </c>
      <c r="B210" s="392"/>
      <c r="C210" s="56"/>
      <c r="D210" s="19" t="s">
        <v>33</v>
      </c>
      <c r="E210" s="15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45">
        <f t="shared" si="19"/>
        <v>0</v>
      </c>
    </row>
    <row r="211" spans="1:23" ht="12.75">
      <c r="A211" s="65">
        <v>1</v>
      </c>
      <c r="B211" s="392"/>
      <c r="C211" s="50">
        <f>E208+E209+E210+E211+E212+E213+E214+E215</f>
        <v>290</v>
      </c>
      <c r="D211" s="20" t="s">
        <v>34</v>
      </c>
      <c r="E211" s="359">
        <v>14</v>
      </c>
      <c r="F211" s="11">
        <v>1</v>
      </c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45">
        <f t="shared" si="19"/>
        <v>36</v>
      </c>
    </row>
    <row r="212" spans="1:23" ht="12.75" hidden="1" customHeight="1">
      <c r="A212" s="65">
        <v>1</v>
      </c>
      <c r="B212" s="392"/>
      <c r="C212" s="57" t="s">
        <v>39</v>
      </c>
      <c r="D212" s="19" t="s">
        <v>31</v>
      </c>
      <c r="E212" s="15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45">
        <f t="shared" si="19"/>
        <v>0</v>
      </c>
    </row>
    <row r="213" spans="1:23" ht="12.75" hidden="1" customHeight="1">
      <c r="A213" s="65">
        <v>1</v>
      </c>
      <c r="B213" s="392"/>
      <c r="C213" s="58"/>
      <c r="D213" s="20" t="s">
        <v>32</v>
      </c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45">
        <f t="shared" si="19"/>
        <v>0</v>
      </c>
    </row>
    <row r="214" spans="1:23" ht="12.75" hidden="1" customHeight="1">
      <c r="A214" s="65">
        <v>1</v>
      </c>
      <c r="B214" s="392"/>
      <c r="C214" s="59"/>
      <c r="D214" s="19" t="s">
        <v>33</v>
      </c>
      <c r="E214" s="15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45">
        <f t="shared" si="19"/>
        <v>0</v>
      </c>
    </row>
    <row r="215" spans="1:23" ht="12.75" hidden="1" customHeight="1">
      <c r="A215" s="65">
        <v>1</v>
      </c>
      <c r="B215" s="392"/>
      <c r="D215" s="20" t="s">
        <v>34</v>
      </c>
      <c r="E215" s="135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45">
        <f t="shared" si="19"/>
        <v>0</v>
      </c>
    </row>
    <row r="216" spans="1:23" ht="12.75">
      <c r="A216" s="65">
        <v>1</v>
      </c>
      <c r="B216" s="392"/>
      <c r="C216" s="21"/>
      <c r="D216" s="22"/>
      <c r="E216" s="136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45"/>
    </row>
    <row r="217" spans="1:23" ht="12.75">
      <c r="A217" s="65">
        <v>1</v>
      </c>
      <c r="B217" s="392"/>
      <c r="C217" s="52" t="s">
        <v>40</v>
      </c>
      <c r="D217" s="19" t="s">
        <v>31</v>
      </c>
      <c r="E217" s="360">
        <v>70</v>
      </c>
      <c r="F217" s="361"/>
      <c r="G217" s="361"/>
      <c r="H217" s="361"/>
      <c r="I217" s="361">
        <v>1</v>
      </c>
      <c r="J217" s="361">
        <v>1</v>
      </c>
      <c r="K217" s="361"/>
      <c r="L217" s="361"/>
      <c r="M217" s="361"/>
      <c r="N217" s="361"/>
      <c r="O217" s="361"/>
      <c r="P217" s="361"/>
      <c r="Q217" s="361"/>
      <c r="R217" s="361"/>
      <c r="S217" s="361"/>
      <c r="T217" s="361"/>
      <c r="U217" s="12"/>
      <c r="V217" s="45">
        <f>F217*$F$40+G217*$G$40+H217*$H$40+I217*$I$40+J217*$J$40+K217*$K$40+L217*$L$40+M217*$M$40+N217*$N$40+O217*$O$40+P217*$P$40+Q217*$Q$40+R217*$R$40+U217*$U$40+S217*$S$40+T217*$T$188</f>
        <v>100</v>
      </c>
    </row>
    <row r="218" spans="1:23" ht="12.75">
      <c r="A218" s="65">
        <v>1</v>
      </c>
      <c r="B218" s="392"/>
      <c r="C218" s="53"/>
      <c r="D218" s="20" t="s">
        <v>32</v>
      </c>
      <c r="E218" s="252">
        <v>1</v>
      </c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>
        <v>1</v>
      </c>
      <c r="Q218" s="11"/>
      <c r="R218" s="11"/>
      <c r="S218" s="11"/>
      <c r="T218" s="11"/>
      <c r="U218" s="11"/>
      <c r="V218" s="45">
        <f>F218*$F$40+G218*$G$40+H218*$H$40+I218*$I$40+J218*$J$40+K218*$K$40+L218*$L$40+M218*$M$40+N218*$N$40+O218*$O$40+P218*$P$40+Q218*$Q$40+R218*$R$40+U218*$U$40+S218*$S$40+T218*$T$188</f>
        <v>50</v>
      </c>
      <c r="W218" s="7">
        <f>IF(SUM(F218:S218)=1,1,ROUND(SUM(F218:S218)/2+SUM(F218:S218)+IF(T218=1,3,0),0))</f>
        <v>1</v>
      </c>
    </row>
    <row r="219" spans="1:23" ht="12.75">
      <c r="A219" s="65">
        <v>1</v>
      </c>
      <c r="B219" s="392"/>
      <c r="C219" s="54"/>
      <c r="D219" s="19" t="s">
        <v>33</v>
      </c>
      <c r="E219" s="15">
        <v>15</v>
      </c>
      <c r="F219" s="12"/>
      <c r="G219" s="12"/>
      <c r="H219" s="12"/>
      <c r="I219" s="12"/>
      <c r="J219" s="12"/>
      <c r="K219" s="12"/>
      <c r="L219" s="12"/>
      <c r="M219" s="12"/>
      <c r="N219" s="12"/>
      <c r="O219" s="12">
        <v>1</v>
      </c>
      <c r="P219" s="12"/>
      <c r="Q219" s="12"/>
      <c r="R219" s="12"/>
      <c r="S219" s="12"/>
      <c r="T219" s="12"/>
      <c r="U219" s="12"/>
      <c r="V219" s="45">
        <f>F219*$F$40+G219*$G$40+H219*$H$40+I219*$I$40+J219*$J$40+K219*$K$40+L219*$L$40+M219*$M$40+N219*$N$40+O219*$O$40+P219*$P$40+Q219*$Q$40+R219*$R$40+U219*$U$40+S219*$S$40+T219*$T$188</f>
        <v>50</v>
      </c>
    </row>
    <row r="220" spans="1:23" ht="12.75">
      <c r="A220" s="65">
        <v>1</v>
      </c>
      <c r="B220" s="392"/>
      <c r="C220" s="18">
        <f>E217+E218+E219+E220</f>
        <v>100</v>
      </c>
      <c r="D220" s="20" t="s">
        <v>34</v>
      </c>
      <c r="E220" s="359">
        <v>14</v>
      </c>
      <c r="F220" s="11">
        <v>1</v>
      </c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45">
        <f>F220*$F$40+G220*$G$40+H220*$H$40+I220*$I$40+J220*$J$40+K220*$K$40+L220*$L$40+M220*$M$40+N220*$N$40+O220*$O$40+P220*$P$40+Q220*$Q$40+R220*$R$40+U220*$U$40+S220*$S$40+T220*$T$188</f>
        <v>36</v>
      </c>
    </row>
    <row r="221" spans="1:23" ht="16.5" customHeight="1">
      <c r="A221" s="65">
        <v>1</v>
      </c>
      <c r="B221" s="105"/>
      <c r="C221" s="21"/>
      <c r="D221" s="22"/>
      <c r="E221" s="136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45"/>
    </row>
    <row r="222" spans="1:23" s="404" customFormat="1" ht="15" customHeight="1">
      <c r="A222" s="404">
        <v>2</v>
      </c>
    </row>
    <row r="223" spans="1:23" s="404" customFormat="1" ht="15" customHeight="1"/>
    <row r="224" spans="1:23" ht="12.75">
      <c r="A224" s="65">
        <v>2</v>
      </c>
      <c r="B224" s="394"/>
      <c r="C224" s="393" t="s">
        <v>12</v>
      </c>
      <c r="D224" s="393" t="s">
        <v>13</v>
      </c>
      <c r="E224" s="396" t="s">
        <v>14</v>
      </c>
      <c r="F224" s="111" t="s">
        <v>15</v>
      </c>
      <c r="G224" s="111" t="s">
        <v>16</v>
      </c>
      <c r="H224" s="111" t="s">
        <v>17</v>
      </c>
      <c r="I224" s="111" t="s">
        <v>18</v>
      </c>
      <c r="J224" s="111" t="s">
        <v>19</v>
      </c>
      <c r="K224" s="111" t="s">
        <v>20</v>
      </c>
      <c r="L224" s="111" t="s">
        <v>21</v>
      </c>
      <c r="M224" s="111" t="s">
        <v>22</v>
      </c>
      <c r="N224" s="111" t="s">
        <v>23</v>
      </c>
      <c r="O224" s="111" t="s">
        <v>24</v>
      </c>
      <c r="P224" s="111" t="s">
        <v>25</v>
      </c>
      <c r="Q224" s="111" t="s">
        <v>26</v>
      </c>
      <c r="R224" s="111" t="s">
        <v>27</v>
      </c>
      <c r="S224" s="111" t="s">
        <v>29</v>
      </c>
      <c r="T224" s="111" t="s">
        <v>124</v>
      </c>
      <c r="U224" s="111" t="s">
        <v>28</v>
      </c>
      <c r="V224" s="112"/>
    </row>
    <row r="225" spans="1:26" ht="13.5" thickBot="1">
      <c r="A225" s="65">
        <v>2</v>
      </c>
      <c r="B225" s="394"/>
      <c r="C225" s="393"/>
      <c r="D225" s="393"/>
      <c r="E225" s="396"/>
      <c r="F225" s="111">
        <v>36</v>
      </c>
      <c r="G225" s="111">
        <v>20</v>
      </c>
      <c r="H225" s="111">
        <v>20</v>
      </c>
      <c r="I225" s="111">
        <v>50</v>
      </c>
      <c r="J225" s="111">
        <v>50</v>
      </c>
      <c r="K225" s="111">
        <v>50</v>
      </c>
      <c r="L225" s="111">
        <v>50</v>
      </c>
      <c r="M225" s="111">
        <v>36</v>
      </c>
      <c r="N225" s="111">
        <v>50</v>
      </c>
      <c r="O225" s="111">
        <v>50</v>
      </c>
      <c r="P225" s="111">
        <v>50</v>
      </c>
      <c r="Q225" s="111">
        <v>50</v>
      </c>
      <c r="R225" s="111">
        <v>65</v>
      </c>
      <c r="S225" s="111">
        <v>65</v>
      </c>
      <c r="T225" s="111">
        <v>150</v>
      </c>
      <c r="U225" s="111">
        <v>26</v>
      </c>
      <c r="V225" s="112">
        <f>SUM(F225:S225)</f>
        <v>642</v>
      </c>
    </row>
    <row r="226" spans="1:26" ht="15">
      <c r="A226" s="65">
        <v>2</v>
      </c>
      <c r="B226" s="391">
        <f>'2-ΠΡΟΓΡΑΜΜΑ'!C2+7</f>
        <v>42905</v>
      </c>
      <c r="C226" s="52" t="s">
        <v>30</v>
      </c>
      <c r="D226" s="19" t="s">
        <v>31</v>
      </c>
      <c r="E226" s="15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42">
        <f>F226*$F$40+G226*$G$40+H226*$H$40+I226*$I$40+J226*$J$40+K226*$K$40+L226*$L$40+M226*$M$40+N226*$N$40+O226*$O$40+P226*$P$40+Q226*$Q$40+R226*$R$40+U226*$U$40+S226*$S$40+T226*$T$40</f>
        <v>0</v>
      </c>
      <c r="Y226" s="86" t="s">
        <v>30</v>
      </c>
      <c r="Z226" s="87" t="str">
        <f>IF(F227=1,"Γ1,","")&amp;""&amp;IF(G227=1,"Γ2,","")&amp;""&amp;IF(H227=1,"Γ3,","")&amp;""&amp;IF(I227=1,"Γ4,","")&amp;""&amp;IF(J227=1,"Γ5,","")&amp;""&amp;IF(K227=1,"Γ6,","")&amp;""&amp;IF(L227=1,"Γ7,","")&amp;""&amp;IF(M227=1,"B1,","")&amp;""&amp;IF(N227=1,"B2,","")&amp;""&amp;IF(O227=1,"B3,","")&amp;""&amp;IF(P227=1,"B4,","")&amp;""&amp;IF(Q227=1,"ΦΧ,","")&amp;""&amp;IF(R227=1,"ΚΑΜ,","")&amp;""&amp;IF(U227=1,"ΣΧ,","")&amp;""&amp;IF(T227=1,"Κ28,","")&amp;""&amp;IF(S227=1,"ΣΕΥΠ,","")</f>
        <v/>
      </c>
    </row>
    <row r="227" spans="1:26" ht="15">
      <c r="A227" s="65">
        <v>2</v>
      </c>
      <c r="B227" s="392"/>
      <c r="C227" s="53"/>
      <c r="D227" s="20" t="s">
        <v>32</v>
      </c>
      <c r="E227" s="254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42">
        <f>F227*$F$40+G227*$G$40+H227*$H$40+I227*$I$40+J227*$J$40+K227*$K$40+L227*$L$40+M227*$M$40+N227*$N$40+O227*$O$40+P227*$P$40+Q227*$Q$40+R227*$R$40+U227*$U$40+S227*$S$40+T227*$T$40</f>
        <v>0</v>
      </c>
      <c r="W227" s="7">
        <f>IF(SUM(F227:S227)=1,1,ROUND(SUM(F227:S227)/2+SUM(F227:S227)+IF(T227=1,3,0),0))</f>
        <v>0</v>
      </c>
      <c r="Y227" s="88" t="s">
        <v>35</v>
      </c>
      <c r="Z227" s="89" t="str">
        <f>IF(F232=1,"Γ1,","")&amp;""&amp;IF(G232=1,"Γ2,","")&amp;""&amp;IF(H232=1,"Γ3,","")&amp;""&amp;IF(I232=1,"Γ4,","")&amp;""&amp;IF(J232=1,"Γ5,","")&amp;""&amp;IF(K232=1,"Γ6,","")&amp;""&amp;IF(L232=1,"Γ7,","")&amp;""&amp;IF(M232=1,"B1,","")&amp;""&amp;IF(N232=1,"B2,","")&amp;""&amp;IF(O232=1,"B3,","")&amp;""&amp;IF(P232=1,"B4,","")&amp;""&amp;IF(Q232=1,"ΦΧ,","")&amp;""&amp;IF(R232=1,"ΚΑΜ,","")&amp;""&amp;IF(U232=1,"ΣΧ,","")&amp;""&amp;IF(T232=1,"Κ28,","")&amp;""&amp;IF(S232=1,"ΣΕΥΠ,","")</f>
        <v>Γ1,</v>
      </c>
    </row>
    <row r="228" spans="1:26" ht="15">
      <c r="A228" s="65">
        <v>2</v>
      </c>
      <c r="B228" s="392"/>
      <c r="C228" s="54"/>
      <c r="D228" s="19" t="s">
        <v>33</v>
      </c>
      <c r="E228" s="15">
        <v>14</v>
      </c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>
        <v>1</v>
      </c>
      <c r="Q228" s="12"/>
      <c r="R228" s="12"/>
      <c r="S228" s="12"/>
      <c r="T228" s="12"/>
      <c r="U228" s="12"/>
      <c r="V228" s="42">
        <f>F228*$F$40+G228*$G$40+H228*$H$40+I228*$I$40+J228*$J$40+K228*$K$40+L228*$L$40+M228*$M$40+N228*$N$40+O228*$O$40+P228*$P$40+Q228*$Q$40+R228*$R$40+U228*$U$40+S228*$S$40+T228*$T$40</f>
        <v>50</v>
      </c>
      <c r="Y228" s="88" t="s">
        <v>37</v>
      </c>
      <c r="Z228" s="89" t="str">
        <f>IF(F241=1,"Γ1,","")&amp;""&amp;IF(G241=1,"Γ2,","")&amp;""&amp;IF(H241=1,"Γ3,","")&amp;""&amp;IF(I241=1,"Γ4,","")&amp;""&amp;IF(J241=1,"Γ5,","")&amp;""&amp;IF(K241=1,"Γ6,","")&amp;""&amp;IF(L241=1,"Γ7,","")&amp;""&amp;IF(M241=1,"B1,","")&amp;""&amp;IF(N241=1,"B2,","")&amp;""&amp;IF(O241=1,"B3,","")&amp;""&amp;IF(P241=1,"B4,","")&amp;""&amp;IF(Q241=1,"ΦΧ,","")&amp;""&amp;IF(R241=1,"ΚΑΜ,","")&amp;""&amp;IF(U241=1,"ΣΧ,","")&amp;""&amp;IF(T241=1,"Κ28,","")&amp;""&amp;IF(S241=1,"ΣΕΥΠ,","")</f>
        <v>B2,B3,</v>
      </c>
    </row>
    <row r="229" spans="1:26" ht="15">
      <c r="A229" s="65">
        <v>2</v>
      </c>
      <c r="B229" s="392"/>
      <c r="C229" s="18">
        <f>E226+E227+E228+E229</f>
        <v>18</v>
      </c>
      <c r="D229" s="20" t="s">
        <v>34</v>
      </c>
      <c r="E229" s="135">
        <v>4</v>
      </c>
      <c r="F229" s="11"/>
      <c r="G229" s="11"/>
      <c r="H229" s="11"/>
      <c r="I229" s="11"/>
      <c r="J229" s="11"/>
      <c r="K229" s="11"/>
      <c r="L229" s="11"/>
      <c r="M229" s="11"/>
      <c r="N229" s="11"/>
      <c r="O229" s="11">
        <v>1</v>
      </c>
      <c r="P229" s="11"/>
      <c r="Q229" s="11"/>
      <c r="R229" s="11"/>
      <c r="S229" s="11"/>
      <c r="T229" s="11"/>
      <c r="U229" s="11"/>
      <c r="V229" s="42">
        <f>F229*$F$40+G229*$G$40+H229*$H$40+I229*$I$40+J229*$J$40+K229*$K$40+L229*$L$40+M229*$M$40+N229*$N$40+O229*$O$40+P229*$P$40+Q229*$Q$40+R229*$R$40+U229*$U$40+S229*$S$40+T229*$T$40</f>
        <v>50</v>
      </c>
      <c r="Y229" s="88" t="s">
        <v>38</v>
      </c>
      <c r="Z229" s="89" t="str">
        <f>IF(F246=1,"Γ1,","")&amp;""&amp;IF(G246=1,"Γ2,","")&amp;""&amp;IF(H246=1,"Γ3,","")&amp;""&amp;IF(I246=1,"Γ4,","")&amp;""&amp;IF(J246=1,"Γ5,","")&amp;""&amp;IF(K246=1,"Γ6,","")&amp;""&amp;IF(L246=1,"Γ7,","")&amp;""&amp;IF(M246=1,"B1,","")&amp;""&amp;IF(N246=1,"B2,","")&amp;""&amp;IF(O246=1,"B3,","")&amp;""&amp;IF(P246=1,"B4,","")&amp;""&amp;IF(Q246=1,"ΦΧ,","")&amp;""&amp;IF(R246=1,"ΚΑΜ,","")&amp;""&amp;IF(U246=1,"ΣΧ,","")&amp;""&amp;IF(T246=1,"Κ28,","")&amp;""&amp;IF(S246=1,"ΣΕΥΠ,","")</f>
        <v>Γ4,Γ5,</v>
      </c>
    </row>
    <row r="230" spans="1:26" ht="15.75" thickBot="1">
      <c r="A230" s="65">
        <v>2</v>
      </c>
      <c r="B230" s="392"/>
      <c r="C230" s="21"/>
      <c r="D230" s="22"/>
      <c r="E230" s="136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42"/>
      <c r="Y230" s="90" t="s">
        <v>40</v>
      </c>
      <c r="Z230" s="91" t="str">
        <f>IF(F255=1,"Γ1,","")&amp;""&amp;IF(G255=1,"Γ2,","")&amp;""&amp;IF(H255=1,"Γ3,","")&amp;""&amp;IF(I255=1,"Γ4,","")&amp;""&amp;IF(J255=1,"Γ5,","")&amp;""&amp;IF(K255=1,"Γ6,","")&amp;""&amp;IF(L255=1,"Γ7,","")&amp;""&amp;IF(M255=1,"B1,","")&amp;""&amp;IF(N255=1,"B2,","")&amp;""&amp;IF(O255=1,"B3,","")&amp;""&amp;IF(P255=1,"B4,","")&amp;""&amp;IF(Q255=1,"ΦΧ,","")&amp;""&amp;IF(R255=1,"ΚΑΜ,","")&amp;""&amp;IF(U255=1,"ΣΧ,","")&amp;""&amp;IF(T255=1,"Κ28,","")&amp;""&amp;IF(S255=1,"ΣΕΥΠ,","")</f>
        <v>Γ4,Γ5,Γ6,Γ7,B2,B3,B4,ΚΑΜ,Κ28,ΣΕΥΠ,</v>
      </c>
    </row>
    <row r="231" spans="1:26" ht="12.75">
      <c r="A231" s="65">
        <v>2</v>
      </c>
      <c r="B231" s="392"/>
      <c r="C231" s="55" t="s">
        <v>35</v>
      </c>
      <c r="D231" s="19" t="s">
        <v>31</v>
      </c>
      <c r="E231" s="16">
        <v>50</v>
      </c>
      <c r="F231" s="12"/>
      <c r="G231" s="12"/>
      <c r="H231" s="12"/>
      <c r="I231" s="12"/>
      <c r="J231" s="12"/>
      <c r="K231" s="12"/>
      <c r="L231" s="12"/>
      <c r="M231" s="12"/>
      <c r="N231" s="12">
        <v>1</v>
      </c>
      <c r="O231" s="12"/>
      <c r="P231" s="12"/>
      <c r="Q231" s="12"/>
      <c r="R231" s="12"/>
      <c r="S231" s="12"/>
      <c r="T231" s="12"/>
      <c r="U231" s="12"/>
      <c r="V231" s="42">
        <f t="shared" ref="V231:V238" si="20">F231*$F$40+G231*$G$40+H231*$H$40+I231*$I$40+J231*$J$40+K231*$K$40+L231*$L$40+M231*$M$40+N231*$N$40+O231*$O$40+P231*$P$40+Q231*$Q$40+R231*$R$40+U231*$U$40+S231*$S$40+T231*$T$40</f>
        <v>50</v>
      </c>
    </row>
    <row r="232" spans="1:26" ht="12.75">
      <c r="A232" s="65">
        <v>2</v>
      </c>
      <c r="B232" s="392"/>
      <c r="C232" s="56"/>
      <c r="D232" s="20" t="s">
        <v>32</v>
      </c>
      <c r="E232" s="256">
        <v>4</v>
      </c>
      <c r="F232" s="11">
        <v>1</v>
      </c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42">
        <f t="shared" si="20"/>
        <v>36</v>
      </c>
      <c r="W232" s="7">
        <f>IF(SUM(F232:S232)=1,1,ROUND(SUM(F232:S232)/2+SUM(F232:S232)+IF(T232=1,3,0),0))</f>
        <v>1</v>
      </c>
    </row>
    <row r="233" spans="1:26" ht="12.75">
      <c r="A233" s="65">
        <v>2</v>
      </c>
      <c r="B233" s="392"/>
      <c r="C233" s="56"/>
      <c r="D233" s="19" t="s">
        <v>33</v>
      </c>
      <c r="E233" s="113">
        <v>50</v>
      </c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>
        <v>1</v>
      </c>
      <c r="R233" s="12"/>
      <c r="S233" s="12"/>
      <c r="T233" s="12"/>
      <c r="U233" s="12"/>
      <c r="V233" s="42">
        <f t="shared" si="20"/>
        <v>50</v>
      </c>
    </row>
    <row r="234" spans="1:26" ht="12.75">
      <c r="A234" s="65">
        <v>2</v>
      </c>
      <c r="B234" s="392"/>
      <c r="C234" s="50">
        <f>E231+E232+E233+E234+E235+E236+E237+E238</f>
        <v>200</v>
      </c>
      <c r="D234" s="20" t="s">
        <v>34</v>
      </c>
      <c r="E234" s="135">
        <v>96</v>
      </c>
      <c r="F234" s="11"/>
      <c r="G234" s="11"/>
      <c r="H234" s="11"/>
      <c r="I234" s="11"/>
      <c r="J234" s="11"/>
      <c r="K234" s="11"/>
      <c r="L234" s="11"/>
      <c r="M234" s="11"/>
      <c r="N234" s="11"/>
      <c r="O234" s="11">
        <v>1</v>
      </c>
      <c r="P234" s="11"/>
      <c r="Q234" s="11"/>
      <c r="R234" s="11">
        <v>1</v>
      </c>
      <c r="S234" s="11"/>
      <c r="T234" s="11"/>
      <c r="U234" s="11"/>
      <c r="V234" s="42">
        <f t="shared" si="20"/>
        <v>115</v>
      </c>
    </row>
    <row r="235" spans="1:26" ht="12.75" hidden="1" customHeight="1">
      <c r="A235" s="65">
        <v>2</v>
      </c>
      <c r="B235" s="392"/>
      <c r="C235" s="57" t="s">
        <v>36</v>
      </c>
      <c r="D235" s="19" t="s">
        <v>31</v>
      </c>
      <c r="E235" s="15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42">
        <f t="shared" si="20"/>
        <v>0</v>
      </c>
    </row>
    <row r="236" spans="1:26" ht="12.75" hidden="1" customHeight="1">
      <c r="A236" s="65">
        <v>2</v>
      </c>
      <c r="B236" s="392"/>
      <c r="C236" s="58"/>
      <c r="D236" s="20" t="s">
        <v>32</v>
      </c>
      <c r="E236" s="135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42">
        <f t="shared" si="20"/>
        <v>0</v>
      </c>
    </row>
    <row r="237" spans="1:26" ht="12.75" hidden="1" customHeight="1">
      <c r="A237" s="65">
        <v>2</v>
      </c>
      <c r="B237" s="392"/>
      <c r="C237" s="59"/>
      <c r="D237" s="19" t="s">
        <v>33</v>
      </c>
      <c r="E237" s="15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42">
        <f t="shared" si="20"/>
        <v>0</v>
      </c>
    </row>
    <row r="238" spans="1:26" ht="12.75" hidden="1" customHeight="1">
      <c r="A238" s="65">
        <v>2</v>
      </c>
      <c r="B238" s="392"/>
      <c r="D238" s="20" t="s">
        <v>34</v>
      </c>
      <c r="E238" s="135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42">
        <f t="shared" si="20"/>
        <v>0</v>
      </c>
    </row>
    <row r="239" spans="1:26" ht="12.75">
      <c r="A239" s="65">
        <v>2</v>
      </c>
      <c r="B239" s="392"/>
      <c r="C239" s="21"/>
      <c r="D239" s="22"/>
      <c r="E239" s="136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42"/>
    </row>
    <row r="240" spans="1:26" ht="12.75">
      <c r="A240" s="65">
        <v>2</v>
      </c>
      <c r="B240" s="392"/>
      <c r="C240" s="52" t="s">
        <v>37</v>
      </c>
      <c r="D240" s="19" t="s">
        <v>31</v>
      </c>
      <c r="E240" s="15">
        <v>15</v>
      </c>
      <c r="F240" s="12">
        <v>1</v>
      </c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42">
        <f>F240*$F$40+G240*$G$40+H240*$H$40+I240*$I$40+J240*$J$40+K240*$K$40+L240*$L$40+M240*$M$40+N240*$N$40+O240*$O$40+P240*$P$40+Q240*$Q$40+R240*$R$40+U240*$U$40+S240*$S$40+T240*$T$40</f>
        <v>36</v>
      </c>
    </row>
    <row r="241" spans="1:23" ht="12.75">
      <c r="A241" s="65">
        <v>2</v>
      </c>
      <c r="B241" s="392"/>
      <c r="C241" s="53"/>
      <c r="D241" s="20" t="s">
        <v>32</v>
      </c>
      <c r="E241" s="255">
        <v>46</v>
      </c>
      <c r="F241" s="11"/>
      <c r="G241" s="11"/>
      <c r="H241" s="11"/>
      <c r="I241" s="11"/>
      <c r="J241" s="11"/>
      <c r="K241" s="11"/>
      <c r="L241" s="11"/>
      <c r="M241" s="11"/>
      <c r="N241" s="11">
        <v>1</v>
      </c>
      <c r="O241" s="11">
        <v>1</v>
      </c>
      <c r="P241" s="11"/>
      <c r="Q241" s="11"/>
      <c r="R241" s="11"/>
      <c r="S241" s="11"/>
      <c r="T241" s="11"/>
      <c r="U241" s="11"/>
      <c r="V241" s="42">
        <f>F241*$F$40+G241*$G$40+H241*$H$40+I241*$I$40+J241*$J$40+K241*$K$40+L241*$L$40+M241*$M$40+N241*$N$40+O241*$O$40+P241*$P$40+Q241*$Q$40+R241*$R$40+U241*$U$40+S241*$S$40+T241*$T$40</f>
        <v>100</v>
      </c>
      <c r="W241" s="7">
        <f>IF(SUM(F241:S241)=1,1,ROUND(SUM(F241:S241)/2+SUM(F241:S241)+IF(T241=1,3,0),0))</f>
        <v>3</v>
      </c>
    </row>
    <row r="242" spans="1:23" ht="12.75">
      <c r="A242" s="65">
        <v>2</v>
      </c>
      <c r="B242" s="392"/>
      <c r="C242" s="54"/>
      <c r="D242" s="19" t="s">
        <v>33</v>
      </c>
      <c r="E242" s="15">
        <v>416</v>
      </c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>
        <v>1</v>
      </c>
      <c r="S242" s="12"/>
      <c r="T242" s="12">
        <v>1</v>
      </c>
      <c r="U242" s="12"/>
      <c r="V242" s="42">
        <f>F242*$F$40+G242*$G$40+H242*$H$40+I242*$I$40+J242*$J$40+K242*$K$40+L242*$L$40+M242*$M$40+N242*$N$40+O242*$O$40+P242*$P$40+Q242*$Q$40+R242*$R$40+U242*$U$40+S242*$S$40+T242*$T$40</f>
        <v>215</v>
      </c>
    </row>
    <row r="243" spans="1:23" ht="12.75">
      <c r="A243" s="65">
        <v>2</v>
      </c>
      <c r="B243" s="392"/>
      <c r="C243" s="18">
        <f>E240+E241+E242+E243</f>
        <v>516</v>
      </c>
      <c r="D243" s="20" t="s">
        <v>34</v>
      </c>
      <c r="E243" s="135">
        <v>39</v>
      </c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>
        <v>1</v>
      </c>
      <c r="T243" s="11"/>
      <c r="U243" s="11"/>
      <c r="V243" s="42">
        <f>F243*$F$40+G243*$G$40+H243*$H$40+I243*$I$40+J243*$J$40+K243*$K$40+L243*$L$40+M243*$M$40+N243*$N$40+O243*$O$40+P243*$P$40+Q243*$Q$40+R243*$R$40+U243*$U$40+S243*$S$40+T243*$T$40</f>
        <v>65</v>
      </c>
    </row>
    <row r="244" spans="1:23" ht="12.75">
      <c r="A244" s="65">
        <v>2</v>
      </c>
      <c r="B244" s="392"/>
      <c r="C244" s="21"/>
      <c r="D244" s="22"/>
      <c r="E244" s="136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42"/>
    </row>
    <row r="245" spans="1:23" ht="12.75">
      <c r="A245" s="65">
        <v>2</v>
      </c>
      <c r="B245" s="392"/>
      <c r="C245" s="55" t="s">
        <v>38</v>
      </c>
      <c r="D245" s="19" t="s">
        <v>31</v>
      </c>
      <c r="E245" s="15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42">
        <f t="shared" ref="V245:V252" si="21">F245*$F$40+G245*$G$40+H245*$H$40+I245*$I$40+J245*$J$40+K245*$K$40+L245*$L$40+M245*$M$40+N245*$N$40+O245*$O$40+P245*$P$40+Q245*$Q$40+R245*$R$40+U245*$U$40+S245*$S$40+T245*$T$40</f>
        <v>0</v>
      </c>
    </row>
    <row r="246" spans="1:23" ht="12.75">
      <c r="A246" s="65">
        <v>2</v>
      </c>
      <c r="B246" s="392"/>
      <c r="C246" s="56"/>
      <c r="D246" s="20" t="s">
        <v>32</v>
      </c>
      <c r="E246" s="256">
        <v>49</v>
      </c>
      <c r="F246" s="11"/>
      <c r="G246" s="11"/>
      <c r="H246" s="11"/>
      <c r="I246" s="11">
        <v>1</v>
      </c>
      <c r="J246" s="11">
        <v>1</v>
      </c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42">
        <f t="shared" si="21"/>
        <v>100</v>
      </c>
      <c r="W246" s="7">
        <f>IF(SUM(F246:S246)=1,1,ROUND(SUM(F246:S246)/2+SUM(F246:S246)+IF(T246=1,3,0),0))</f>
        <v>3</v>
      </c>
    </row>
    <row r="247" spans="1:23" ht="12.75">
      <c r="A247" s="65">
        <v>2</v>
      </c>
      <c r="B247" s="392"/>
      <c r="C247" s="56"/>
      <c r="D247" s="19" t="s">
        <v>33</v>
      </c>
      <c r="E247" s="15">
        <v>28</v>
      </c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>
        <v>1</v>
      </c>
      <c r="Q247" s="12"/>
      <c r="R247" s="12"/>
      <c r="S247" s="12"/>
      <c r="T247" s="12"/>
      <c r="U247" s="12"/>
      <c r="V247" s="42">
        <f t="shared" si="21"/>
        <v>50</v>
      </c>
    </row>
    <row r="248" spans="1:23" ht="12.75">
      <c r="A248" s="65">
        <v>2</v>
      </c>
      <c r="B248" s="392"/>
      <c r="C248" s="50">
        <f>E245+E246+E247+E248+E249+E250+E251+E252</f>
        <v>91</v>
      </c>
      <c r="D248" s="20" t="s">
        <v>34</v>
      </c>
      <c r="E248" s="359">
        <v>14</v>
      </c>
      <c r="F248" s="11">
        <v>1</v>
      </c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42">
        <f t="shared" si="21"/>
        <v>36</v>
      </c>
    </row>
    <row r="249" spans="1:23" ht="12.75" hidden="1" customHeight="1">
      <c r="A249" s="65">
        <v>2</v>
      </c>
      <c r="B249" s="392"/>
      <c r="C249" s="57" t="s">
        <v>39</v>
      </c>
      <c r="D249" s="19" t="s">
        <v>31</v>
      </c>
      <c r="E249" s="15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42">
        <f t="shared" si="21"/>
        <v>0</v>
      </c>
    </row>
    <row r="250" spans="1:23" ht="12.75" hidden="1" customHeight="1">
      <c r="A250" s="65">
        <v>2</v>
      </c>
      <c r="B250" s="392"/>
      <c r="C250" s="58"/>
      <c r="D250" s="20" t="s">
        <v>32</v>
      </c>
      <c r="E250" s="135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42">
        <f t="shared" si="21"/>
        <v>0</v>
      </c>
    </row>
    <row r="251" spans="1:23" ht="12.75" hidden="1" customHeight="1">
      <c r="A251" s="65">
        <v>2</v>
      </c>
      <c r="B251" s="392"/>
      <c r="C251" s="59"/>
      <c r="D251" s="19" t="s">
        <v>33</v>
      </c>
      <c r="E251" s="15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42">
        <f t="shared" si="21"/>
        <v>0</v>
      </c>
    </row>
    <row r="252" spans="1:23" ht="12.75" hidden="1" customHeight="1">
      <c r="A252" s="65">
        <v>2</v>
      </c>
      <c r="B252" s="392"/>
      <c r="D252" s="20" t="s">
        <v>34</v>
      </c>
      <c r="E252" s="135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42">
        <f t="shared" si="21"/>
        <v>0</v>
      </c>
    </row>
    <row r="253" spans="1:23" ht="12.75">
      <c r="A253" s="65">
        <v>2</v>
      </c>
      <c r="B253" s="392"/>
      <c r="C253" s="21"/>
      <c r="D253" s="22"/>
      <c r="E253" s="136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42"/>
    </row>
    <row r="254" spans="1:23" ht="12.75">
      <c r="A254" s="65">
        <v>2</v>
      </c>
      <c r="B254" s="392"/>
      <c r="C254" s="52" t="s">
        <v>40</v>
      </c>
      <c r="D254" s="19" t="s">
        <v>31</v>
      </c>
      <c r="E254" s="15">
        <v>30</v>
      </c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>
        <v>1</v>
      </c>
      <c r="R254" s="12"/>
      <c r="S254" s="12"/>
      <c r="T254" s="12"/>
      <c r="U254" s="12"/>
      <c r="V254" s="42">
        <f>F254*$F$40+G254*$G$40+H254*$H$40+I254*$I$40+J254*$J$40+K254*$K$40+L254*$L$40+M254*$M$40+N254*$N$40+O254*$O$40+P254*$P$40+Q254*$Q$40+R254*$R$40+U254*$U$40+S254*$S$40+T254*$T$40</f>
        <v>50</v>
      </c>
    </row>
    <row r="255" spans="1:23" ht="12.75">
      <c r="A255" s="65">
        <v>2</v>
      </c>
      <c r="B255" s="392"/>
      <c r="C255" s="53"/>
      <c r="D255" s="20" t="s">
        <v>32</v>
      </c>
      <c r="E255" s="256">
        <v>485</v>
      </c>
      <c r="F255" s="11"/>
      <c r="G255" s="11"/>
      <c r="H255" s="11"/>
      <c r="I255" s="11">
        <v>1</v>
      </c>
      <c r="J255" s="11">
        <v>1</v>
      </c>
      <c r="K255" s="11">
        <v>1</v>
      </c>
      <c r="L255" s="11">
        <v>1</v>
      </c>
      <c r="M255" s="11"/>
      <c r="N255" s="11">
        <v>1</v>
      </c>
      <c r="O255" s="11">
        <v>1</v>
      </c>
      <c r="P255" s="11">
        <v>1</v>
      </c>
      <c r="Q255" s="11"/>
      <c r="R255" s="11">
        <v>1</v>
      </c>
      <c r="S255" s="11">
        <v>1</v>
      </c>
      <c r="T255" s="11">
        <v>1</v>
      </c>
      <c r="U255" s="11"/>
      <c r="V255" s="42">
        <f>F255*$F$40+G255*$G$40+H255*$H$40+I255*$I$40+J255*$J$40+K255*$K$40+L255*$L$40+M255*$M$40+N255*$N$40+O255*$O$40+P255*$P$40+Q255*$Q$40+R255*$R$40+U255*$U$40+S255*$S$40+T255*$T$40</f>
        <v>630</v>
      </c>
      <c r="W255" s="7">
        <f>IF(SUM(F255:S255)=1,1,ROUND(SUM(F255:S255)/2+SUM(F255:S255)+IF(T255=1,3,0),0))</f>
        <v>17</v>
      </c>
    </row>
    <row r="256" spans="1:23" ht="12.75">
      <c r="A256" s="65">
        <v>2</v>
      </c>
      <c r="B256" s="392"/>
      <c r="C256" s="54"/>
      <c r="D256" s="19" t="s">
        <v>33</v>
      </c>
      <c r="E256" s="15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42">
        <f>F256*$F$40+G256*$G$40+H256*$H$40+I256*$I$40+J256*$J$40+K256*$K$40+L256*$L$40+M256*$M$40+N256*$N$40+O256*$O$40+P256*$P$40+Q256*$Q$40+R256*$R$40+U256*$U$40+S256*$S$40+T256*$T$40</f>
        <v>0</v>
      </c>
    </row>
    <row r="257" spans="1:26" ht="12.75">
      <c r="A257" s="65">
        <v>2</v>
      </c>
      <c r="B257" s="392"/>
      <c r="C257" s="18">
        <f>E254+E255+E256+E257</f>
        <v>529</v>
      </c>
      <c r="D257" s="20" t="s">
        <v>34</v>
      </c>
      <c r="E257" s="359">
        <v>14</v>
      </c>
      <c r="F257" s="11">
        <v>1</v>
      </c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42">
        <f>F257*$F$40+G257*$G$40+H257*$H$40+I257*$I$40+J257*$J$40+K257*$K$40+L257*$L$40+M257*$M$40+N257*$N$40+O257*$O$40+P257*$P$40+Q257*$Q$40+R257*$R$40+U257*$U$40+S257*$S$40+T257*$T$40</f>
        <v>36</v>
      </c>
    </row>
    <row r="258" spans="1:26" ht="14.25" customHeight="1">
      <c r="A258" s="65">
        <v>2</v>
      </c>
      <c r="B258" s="110"/>
      <c r="C258" s="21"/>
      <c r="D258" s="22"/>
      <c r="E258" s="136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1"/>
      <c r="U258" s="38"/>
      <c r="V258" s="42"/>
    </row>
    <row r="259" spans="1:26">
      <c r="A259" s="65">
        <v>2</v>
      </c>
      <c r="B259" s="106"/>
      <c r="C259" s="61"/>
      <c r="D259" s="28"/>
      <c r="E259" s="2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48"/>
    </row>
    <row r="260" spans="1:26">
      <c r="A260" s="65">
        <v>2</v>
      </c>
      <c r="B260" s="106"/>
      <c r="C260" s="95"/>
      <c r="D260" s="27"/>
      <c r="E260" s="2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48"/>
    </row>
    <row r="261" spans="1:26" ht="12.75">
      <c r="A261" s="65">
        <v>2</v>
      </c>
      <c r="B261" s="395"/>
      <c r="C261" s="388" t="s">
        <v>12</v>
      </c>
      <c r="D261" s="388" t="s">
        <v>13</v>
      </c>
      <c r="E261" s="389" t="s">
        <v>14</v>
      </c>
      <c r="F261" s="35" t="s">
        <v>15</v>
      </c>
      <c r="G261" s="35" t="s">
        <v>16</v>
      </c>
      <c r="H261" s="35" t="s">
        <v>17</v>
      </c>
      <c r="I261" s="35" t="s">
        <v>18</v>
      </c>
      <c r="J261" s="35" t="s">
        <v>19</v>
      </c>
      <c r="K261" s="35" t="s">
        <v>20</v>
      </c>
      <c r="L261" s="35" t="s">
        <v>21</v>
      </c>
      <c r="M261" s="35" t="s">
        <v>22</v>
      </c>
      <c r="N261" s="35" t="s">
        <v>23</v>
      </c>
      <c r="O261" s="35" t="s">
        <v>24</v>
      </c>
      <c r="P261" s="35" t="s">
        <v>25</v>
      </c>
      <c r="Q261" s="35" t="s">
        <v>26</v>
      </c>
      <c r="R261" s="35" t="s">
        <v>27</v>
      </c>
      <c r="S261" s="36" t="s">
        <v>29</v>
      </c>
      <c r="T261" s="35" t="s">
        <v>123</v>
      </c>
      <c r="U261" s="35" t="s">
        <v>28</v>
      </c>
      <c r="V261" s="37"/>
    </row>
    <row r="262" spans="1:26" ht="13.5" thickBot="1">
      <c r="A262" s="65">
        <v>2</v>
      </c>
      <c r="B262" s="395"/>
      <c r="C262" s="388"/>
      <c r="D262" s="388"/>
      <c r="E262" s="389"/>
      <c r="F262" s="35">
        <v>36</v>
      </c>
      <c r="G262" s="35">
        <v>20</v>
      </c>
      <c r="H262" s="35">
        <v>20</v>
      </c>
      <c r="I262" s="35">
        <v>50</v>
      </c>
      <c r="J262" s="35">
        <v>50</v>
      </c>
      <c r="K262" s="35">
        <v>50</v>
      </c>
      <c r="L262" s="35">
        <v>50</v>
      </c>
      <c r="M262" s="35">
        <v>36</v>
      </c>
      <c r="N262" s="35">
        <v>50</v>
      </c>
      <c r="O262" s="35">
        <v>50</v>
      </c>
      <c r="P262" s="35">
        <v>50</v>
      </c>
      <c r="Q262" s="35">
        <v>50</v>
      </c>
      <c r="R262" s="35">
        <v>65</v>
      </c>
      <c r="S262" s="35">
        <v>65</v>
      </c>
      <c r="T262" s="35">
        <v>150</v>
      </c>
      <c r="U262" s="35">
        <v>26</v>
      </c>
      <c r="V262" s="43">
        <f>SUM(F262:S262)</f>
        <v>642</v>
      </c>
    </row>
    <row r="263" spans="1:26" ht="15">
      <c r="A263" s="65">
        <v>2</v>
      </c>
      <c r="B263" s="397">
        <f>'2-ΠΡΟΓΡΑΜΜΑ'!C2+8</f>
        <v>42906</v>
      </c>
      <c r="C263" s="52" t="s">
        <v>30</v>
      </c>
      <c r="D263" s="19" t="s">
        <v>31</v>
      </c>
      <c r="E263" s="15">
        <v>70</v>
      </c>
      <c r="F263" s="12"/>
      <c r="G263" s="12"/>
      <c r="H263" s="12"/>
      <c r="I263" s="12"/>
      <c r="J263" s="12"/>
      <c r="K263" s="12"/>
      <c r="L263" s="12"/>
      <c r="M263" s="12"/>
      <c r="N263" s="12">
        <v>1</v>
      </c>
      <c r="O263" s="12">
        <v>1</v>
      </c>
      <c r="P263" s="12"/>
      <c r="Q263" s="12"/>
      <c r="R263" s="12"/>
      <c r="S263" s="12"/>
      <c r="T263" s="12"/>
      <c r="U263" s="12"/>
      <c r="V263" s="42">
        <f>F263*$F$40+G263*$G$40+H263*$H$40+I263*$I$40+J263*$J$40+K263*$K$40+L263*$L$40+M263*$M$40+N263*$N$40+O263*$O$40+P263*$P$40+Q263*$Q$40+R263*$R$40+U263*$U$40+S263*$S$40+T263*$T$77</f>
        <v>100</v>
      </c>
      <c r="Y263" s="86" t="s">
        <v>30</v>
      </c>
      <c r="Z263" s="87" t="str">
        <f>IF(F264=1,"Γ1,","")&amp;""&amp;IF(G264=1,"Γ2,","")&amp;""&amp;IF(H264=1,"Γ3,","")&amp;""&amp;IF(I264=1,"Γ4,","")&amp;""&amp;IF(J264=1,"Γ5,","")&amp;""&amp;IF(K264=1,"Γ6,","")&amp;""&amp;IF(L264=1,"Γ7,","")&amp;""&amp;IF(M264=1,"B1,","")&amp;""&amp;IF(N264=1,"B2,","")&amp;""&amp;IF(O264=1,"B3,","")&amp;""&amp;IF(P264=1,"B4,","")&amp;""&amp;IF(Q264=1,"ΦΧ,","")&amp;""&amp;IF(R264=1,"ΚΑΜ,","")&amp;""&amp;IF(U264=1,"ΣΧ,","")&amp;""&amp;IF(T264=1,"Κ28,","")&amp;""&amp;IF(S264=1,"ΣΕΥΠ,","")</f>
        <v>Γ1,</v>
      </c>
    </row>
    <row r="264" spans="1:26" ht="15">
      <c r="A264" s="65">
        <v>2</v>
      </c>
      <c r="B264" s="398"/>
      <c r="C264" s="53"/>
      <c r="D264" s="20" t="s">
        <v>32</v>
      </c>
      <c r="E264" s="254">
        <v>15</v>
      </c>
      <c r="F264" s="11">
        <v>1</v>
      </c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42">
        <f>F264*$F$40+G264*$G$40+H264*$H$40+I264*$I$40+J264*$J$40+K264*$K$40+L264*$L$40+M264*$M$40+N264*$N$40+O264*$O$40+P264*$P$40+Q264*$Q$40+R264*$R$40+U264*$U$40+S264*$S$40+T264*$T$77</f>
        <v>36</v>
      </c>
      <c r="W264" s="7">
        <f>IF(SUM(F264:S264)=1,1,ROUND(SUM(F264:S264)/2+SUM(F264:S264)+IF(T264=1,3,0),0))</f>
        <v>1</v>
      </c>
      <c r="Y264" s="88" t="s">
        <v>35</v>
      </c>
      <c r="Z264" s="89" t="str">
        <f>IF(F269=1,"Γ1,","")&amp;""&amp;IF(G269=1,"Γ2,","")&amp;""&amp;IF(H269=1,"Γ3,","")&amp;""&amp;IF(I269=1,"Γ4,","")&amp;""&amp;IF(J269=1,"Γ5,","")&amp;""&amp;IF(K269=1,"Γ6,","")&amp;""&amp;IF(L269=1,"Γ7,","")&amp;""&amp;IF(M269=1,"B1,","")&amp;""&amp;IF(N269=1,"B2,","")&amp;""&amp;IF(O269=1,"B3,","")&amp;""&amp;IF(P269=1,"B4,","")&amp;""&amp;IF(Q269=1,"ΦΧ,","")&amp;""&amp;IF(R269=1,"ΚΑΜ,","")&amp;""&amp;IF(U269=1,"ΣΧ,","")&amp;""&amp;IF(T269=1,"Κ28,","")&amp;""&amp;IF(S269=1,"ΣΕΥΠ,","")</f>
        <v>Γ4,Γ5,Γ6,Γ7,ΚΑΜ,Κ28,ΣΕΥΠ,</v>
      </c>
    </row>
    <row r="265" spans="1:26" ht="15">
      <c r="A265" s="65">
        <v>2</v>
      </c>
      <c r="B265" s="398"/>
      <c r="C265" s="54"/>
      <c r="D265" s="19" t="s">
        <v>33</v>
      </c>
      <c r="E265" s="15">
        <v>25</v>
      </c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>
        <v>1</v>
      </c>
      <c r="R265" s="12"/>
      <c r="S265" s="12"/>
      <c r="T265" s="12"/>
      <c r="U265" s="12"/>
      <c r="V265" s="42">
        <f>F265*$F$40+G265*$G$40+H265*$H$40+I265*$I$40+J265*$J$40+K265*$K$40+L265*$L$40+M265*$M$40+N265*$N$40+O265*$O$40+P265*$P$40+Q265*$Q$40+R265*$R$40+U265*$U$40+S265*$S$40+T265*$T$77</f>
        <v>50</v>
      </c>
      <c r="Y265" s="88" t="s">
        <v>37</v>
      </c>
      <c r="Z265" s="89" t="str">
        <f>IF(F278=1,"Γ1,","")&amp;""&amp;IF(G278=1,"Γ2,","")&amp;""&amp;IF(H278=1,"Γ3,","")&amp;""&amp;IF(I278=1,"Γ4,","")&amp;""&amp;IF(J278=1,"Γ5,","")&amp;""&amp;IF(K278=1,"Γ6,","")&amp;""&amp;IF(L278=1,"Γ7,","")&amp;""&amp;IF(M278=1,"B1,","")&amp;""&amp;IF(N278=1,"B2,","")&amp;""&amp;IF(O278=1,"B3,","")&amp;""&amp;IF(P278=1,"B4,","")&amp;""&amp;IF(Q278=1,"ΦΧ,","")&amp;""&amp;IF(R278=1,"ΚΑΜ,","")&amp;""&amp;IF(U278=1,"ΣΧ,","")&amp;""&amp;IF(T278=1,"Κ28,","")&amp;""&amp;IF(S278=1,"ΣΕΥΠ,","")</f>
        <v>Γ1,</v>
      </c>
    </row>
    <row r="266" spans="1:26" ht="15">
      <c r="A266" s="65">
        <v>2</v>
      </c>
      <c r="B266" s="398"/>
      <c r="C266" s="18">
        <f>E263+E264+E265+E266</f>
        <v>381</v>
      </c>
      <c r="D266" s="20" t="s">
        <v>34</v>
      </c>
      <c r="E266" s="135">
        <v>271</v>
      </c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>
        <v>1</v>
      </c>
      <c r="S266" s="11">
        <v>1</v>
      </c>
      <c r="T266" s="11">
        <v>1</v>
      </c>
      <c r="U266" s="11"/>
      <c r="V266" s="42">
        <f>F266*$F$40+G266*$G$40+H266*$H$40+I266*$I$40+J266*$J$40+K266*$K$40+L266*$L$40+M266*$M$40+N266*$N$40+O266*$O$40+P266*$P$40+Q266*$Q$40+R266*$R$40+U266*$U$40+S266*$S$40+T266*$T$77</f>
        <v>280</v>
      </c>
      <c r="Y266" s="88" t="s">
        <v>38</v>
      </c>
      <c r="Z266" s="89" t="str">
        <f>IF(F283=1,"Γ1,","")&amp;""&amp;IF(G283=1,"Γ2,","")&amp;""&amp;IF(H283=1,"Γ3,","")&amp;""&amp;IF(I283=1,"Γ4,","")&amp;""&amp;IF(J283=1,"Γ5,","")&amp;""&amp;IF(K283=1,"Γ6,","")&amp;""&amp;IF(L283=1,"Γ7,","")&amp;""&amp;IF(M283=1,"B1,","")&amp;""&amp;IF(N283=1,"B2,","")&amp;""&amp;IF(O283=1,"B3,","")&amp;""&amp;IF(P283=1,"B4,","")&amp;""&amp;IF(Q283=1,"ΦΧ,","")&amp;""&amp;IF(R283=1,"ΚΑΜ,","")&amp;""&amp;IF(U283=1,"ΣΧ,","")&amp;""&amp;IF(T283=1,"Κ28,","")&amp;""&amp;IF(S283=1,"ΣΕΥΠ,","")</f>
        <v>ΚΑΜ,</v>
      </c>
    </row>
    <row r="267" spans="1:26" ht="15.75" thickBot="1">
      <c r="A267" s="65">
        <v>2</v>
      </c>
      <c r="B267" s="398"/>
      <c r="C267" s="21"/>
      <c r="D267" s="22"/>
      <c r="E267" s="136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42"/>
      <c r="Y267" s="90" t="s">
        <v>40</v>
      </c>
      <c r="Z267" s="91" t="str">
        <f>IF(F292=1,"Γ1,","")&amp;""&amp;IF(G292=1,"Γ2,","")&amp;""&amp;IF(H292=1,"Γ3,","")&amp;""&amp;IF(I292=1,"Γ4,","")&amp;""&amp;IF(J292=1,"Γ5,","")&amp;""&amp;IF(K292=1,"Γ6,","")&amp;""&amp;IF(L292=1,"Γ7,","")&amp;""&amp;IF(M292=1,"B1,","")&amp;""&amp;IF(N292=1,"B2,","")&amp;""&amp;IF(O292=1,"B3,","")&amp;""&amp;IF(P292=1,"B4,","")&amp;""&amp;IF(Q292=1,"ΦΧ,","")&amp;""&amp;IF(R292=1,"ΚΑΜ,","")&amp;""&amp;IF(U292=1,"ΣΧ,","")&amp;""&amp;IF(T292=1,"Κ28,","")&amp;""&amp;IF(S292=1,"ΣΕΥΠ,","")</f>
        <v>Γ4,Γ5,Γ6,Γ7,B2,B3,ΚΑΜ,Κ28,ΣΕΥΠ,</v>
      </c>
    </row>
    <row r="268" spans="1:26" ht="12.75">
      <c r="A268" s="65">
        <v>2</v>
      </c>
      <c r="B268" s="398"/>
      <c r="C268" s="55" t="s">
        <v>35</v>
      </c>
      <c r="D268" s="19" t="s">
        <v>31</v>
      </c>
      <c r="E268" s="360">
        <v>20</v>
      </c>
      <c r="F268" s="361"/>
      <c r="G268" s="361"/>
      <c r="H268" s="361"/>
      <c r="I268" s="361"/>
      <c r="J268" s="361"/>
      <c r="K268" s="361"/>
      <c r="L268" s="361"/>
      <c r="M268" s="361"/>
      <c r="N268" s="361"/>
      <c r="O268" s="361"/>
      <c r="P268" s="361"/>
      <c r="Q268" s="361">
        <v>1</v>
      </c>
      <c r="R268" s="361"/>
      <c r="S268" s="361"/>
      <c r="T268" s="361"/>
      <c r="U268" s="12"/>
      <c r="V268" s="42">
        <f t="shared" ref="V268:V275" si="22">F268*$F$40+G268*$G$40+H268*$H$40+I268*$I$40+J268*$J$40+K268*$K$40+L268*$L$40+M268*$M$40+N268*$N$40+O268*$O$40+P268*$P$40+Q268*$Q$40+R268*$R$40+U268*$U$40+S268*$S$40+T268*$T$77</f>
        <v>50</v>
      </c>
    </row>
    <row r="269" spans="1:26" ht="12.75">
      <c r="A269" s="65">
        <v>2</v>
      </c>
      <c r="B269" s="398"/>
      <c r="C269" s="56"/>
      <c r="D269" s="20" t="s">
        <v>32</v>
      </c>
      <c r="E269" s="257">
        <v>275</v>
      </c>
      <c r="F269" s="11"/>
      <c r="G269" s="11"/>
      <c r="H269" s="11"/>
      <c r="I269" s="11">
        <v>1</v>
      </c>
      <c r="J269" s="11">
        <v>1</v>
      </c>
      <c r="K269" s="11">
        <v>1</v>
      </c>
      <c r="L269" s="11">
        <v>1</v>
      </c>
      <c r="M269" s="11"/>
      <c r="N269" s="11"/>
      <c r="O269" s="11"/>
      <c r="P269" s="11"/>
      <c r="Q269" s="11"/>
      <c r="R269" s="11">
        <v>1</v>
      </c>
      <c r="S269" s="11">
        <v>1</v>
      </c>
      <c r="T269" s="11">
        <v>1</v>
      </c>
      <c r="U269" s="11"/>
      <c r="V269" s="42">
        <f t="shared" si="22"/>
        <v>480</v>
      </c>
      <c r="W269" s="7">
        <f>IF(SUM(F269:S269)=1,1,ROUND(SUM(F269:S269)/2+SUM(F269:S269)+IF(T269=1,3,0),0))</f>
        <v>12</v>
      </c>
    </row>
    <row r="270" spans="1:26" ht="12.75">
      <c r="A270" s="65">
        <v>2</v>
      </c>
      <c r="B270" s="398"/>
      <c r="C270" s="56"/>
      <c r="D270" s="19" t="s">
        <v>33</v>
      </c>
      <c r="E270" s="15">
        <v>22</v>
      </c>
      <c r="F270" s="12">
        <v>1</v>
      </c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42">
        <f t="shared" si="22"/>
        <v>36</v>
      </c>
    </row>
    <row r="271" spans="1:26" ht="12.75">
      <c r="A271" s="65">
        <v>2</v>
      </c>
      <c r="B271" s="398"/>
      <c r="C271" s="50">
        <f>E268+E269+E270+E271+E272+E273+E274+E275</f>
        <v>450</v>
      </c>
      <c r="D271" s="20" t="s">
        <v>34</v>
      </c>
      <c r="E271" s="135">
        <v>133</v>
      </c>
      <c r="F271" s="11"/>
      <c r="G271" s="11"/>
      <c r="H271" s="11"/>
      <c r="I271" s="11"/>
      <c r="J271" s="11"/>
      <c r="K271" s="11"/>
      <c r="L271" s="11"/>
      <c r="M271" s="11"/>
      <c r="N271" s="11">
        <v>1</v>
      </c>
      <c r="O271" s="11">
        <v>1</v>
      </c>
      <c r="P271" s="11">
        <v>1</v>
      </c>
      <c r="Q271" s="11"/>
      <c r="R271" s="11"/>
      <c r="S271" s="11"/>
      <c r="T271" s="11"/>
      <c r="U271" s="11"/>
      <c r="V271" s="42">
        <f t="shared" si="22"/>
        <v>150</v>
      </c>
    </row>
    <row r="272" spans="1:26" ht="12.75" hidden="1" customHeight="1">
      <c r="A272" s="65">
        <v>2</v>
      </c>
      <c r="B272" s="398"/>
      <c r="C272" s="57" t="s">
        <v>36</v>
      </c>
      <c r="D272" s="19" t="s">
        <v>31</v>
      </c>
      <c r="E272" s="15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42">
        <f t="shared" si="22"/>
        <v>0</v>
      </c>
    </row>
    <row r="273" spans="1:23" ht="12.75" hidden="1" customHeight="1">
      <c r="A273" s="65">
        <v>2</v>
      </c>
      <c r="B273" s="398"/>
      <c r="C273" s="58"/>
      <c r="D273" s="20" t="s">
        <v>32</v>
      </c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42">
        <f t="shared" si="22"/>
        <v>0</v>
      </c>
    </row>
    <row r="274" spans="1:23" ht="12.75" hidden="1" customHeight="1">
      <c r="A274" s="65">
        <v>2</v>
      </c>
      <c r="B274" s="398"/>
      <c r="C274" s="59"/>
      <c r="D274" s="19" t="s">
        <v>33</v>
      </c>
      <c r="E274" s="15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42">
        <f t="shared" si="22"/>
        <v>0</v>
      </c>
    </row>
    <row r="275" spans="1:23" ht="12.75" hidden="1" customHeight="1">
      <c r="A275" s="65">
        <v>2</v>
      </c>
      <c r="B275" s="398"/>
      <c r="D275" s="20" t="s">
        <v>34</v>
      </c>
      <c r="E275" s="135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42">
        <f t="shared" si="22"/>
        <v>0</v>
      </c>
    </row>
    <row r="276" spans="1:23" ht="12.75">
      <c r="A276" s="65">
        <v>2</v>
      </c>
      <c r="B276" s="398"/>
      <c r="C276" s="21"/>
      <c r="D276" s="22"/>
      <c r="E276" s="136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42"/>
    </row>
    <row r="277" spans="1:23" ht="12.75">
      <c r="A277" s="65">
        <v>2</v>
      </c>
      <c r="B277" s="398"/>
      <c r="C277" s="52" t="s">
        <v>37</v>
      </c>
      <c r="D277" s="19" t="s">
        <v>31</v>
      </c>
      <c r="E277" s="15">
        <v>75</v>
      </c>
      <c r="F277" s="12"/>
      <c r="G277" s="12"/>
      <c r="H277" s="12"/>
      <c r="I277" s="12"/>
      <c r="J277" s="12"/>
      <c r="K277" s="12"/>
      <c r="L277" s="12"/>
      <c r="M277" s="12"/>
      <c r="N277" s="12">
        <v>1</v>
      </c>
      <c r="O277" s="12">
        <v>1</v>
      </c>
      <c r="P277" s="12"/>
      <c r="Q277" s="12"/>
      <c r="R277" s="12"/>
      <c r="S277" s="12"/>
      <c r="T277" s="12"/>
      <c r="U277" s="12"/>
      <c r="V277" s="42">
        <f>F277*$F$40+G277*$G$40+H277*$H$40+I277*$I$40+J277*$J$40+K277*$K$40+L277*$L$40+M277*$M$40+N277*$N$40+O277*$O$40+P277*$P$40+Q277*$Q$40+R277*$R$40+U277*$U$40+S277*$S$40+T277*$T$77</f>
        <v>100</v>
      </c>
    </row>
    <row r="278" spans="1:23" ht="12.75">
      <c r="A278" s="65">
        <v>2</v>
      </c>
      <c r="B278" s="398"/>
      <c r="C278" s="53"/>
      <c r="D278" s="20" t="s">
        <v>32</v>
      </c>
      <c r="E278" s="257">
        <v>17</v>
      </c>
      <c r="F278" s="11">
        <v>1</v>
      </c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42">
        <f>F278*$F$40+G278*$G$40+H278*$H$40+I278*$I$40+J278*$J$40+K278*$K$40+L278*$L$40+M278*$M$40+N278*$N$40+O278*$O$40+P278*$P$40+Q278*$Q$40+R278*$R$40+U278*$U$40+S278*$S$40+T278*$T$77</f>
        <v>36</v>
      </c>
      <c r="W278" s="7">
        <f>IF(SUM(F278:S278)=1,1,ROUND(SUM(F278:S278)/2+SUM(F278:S278)+IF(T278=1,3,0),0))</f>
        <v>1</v>
      </c>
    </row>
    <row r="279" spans="1:23" ht="12.75">
      <c r="A279" s="65">
        <v>2</v>
      </c>
      <c r="B279" s="398"/>
      <c r="C279" s="54"/>
      <c r="D279" s="19" t="s">
        <v>33</v>
      </c>
      <c r="E279" s="15">
        <v>13</v>
      </c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>
        <v>1</v>
      </c>
      <c r="R279" s="12"/>
      <c r="S279" s="12"/>
      <c r="T279" s="12"/>
      <c r="U279" s="12"/>
      <c r="V279" s="42">
        <f>F279*$F$40+G279*$G$40+H279*$H$40+I279*$I$40+J279*$J$40+K279*$K$40+L279*$L$40+M279*$M$40+N279*$N$40+O279*$O$40+P279*$P$40+Q279*$Q$40+R279*$R$40+U279*$U$40+S279*$S$40+T279*$T$77</f>
        <v>50</v>
      </c>
    </row>
    <row r="280" spans="1:23" ht="12.75">
      <c r="A280" s="65">
        <v>2</v>
      </c>
      <c r="B280" s="398"/>
      <c r="C280" s="18">
        <f>E277+E278+E279+E280</f>
        <v>105</v>
      </c>
      <c r="D280" s="20" t="s">
        <v>34</v>
      </c>
      <c r="E280" s="135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42">
        <f>F280*$F$40+G280*$G$40+H280*$H$40+I280*$I$40+J280*$J$40+K280*$K$40+L280*$L$40+M280*$M$40+N280*$N$40+O280*$O$40+P280*$P$40+Q280*$Q$40+R280*$R$40+U280*$U$40+S280*$S$40+T280*$T$77</f>
        <v>0</v>
      </c>
    </row>
    <row r="281" spans="1:23" ht="12.75">
      <c r="A281" s="65">
        <v>2</v>
      </c>
      <c r="B281" s="398"/>
      <c r="C281" s="21"/>
      <c r="D281" s="22"/>
      <c r="E281" s="136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42"/>
    </row>
    <row r="282" spans="1:23" ht="12.75">
      <c r="A282" s="65">
        <v>2</v>
      </c>
      <c r="B282" s="398"/>
      <c r="C282" s="55" t="s">
        <v>38</v>
      </c>
      <c r="D282" s="19" t="s">
        <v>31</v>
      </c>
      <c r="E282" s="15">
        <v>45</v>
      </c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>
        <v>1</v>
      </c>
      <c r="Q282" s="12"/>
      <c r="R282" s="12"/>
      <c r="S282" s="12"/>
      <c r="T282" s="12"/>
      <c r="U282" s="12"/>
      <c r="V282" s="42">
        <f t="shared" ref="V282:V289" si="23">F282*$F$40+G282*$G$40+H282*$H$40+I282*$I$40+J282*$J$40+K282*$K$40+L282*$L$40+M282*$M$40+N282*$N$40+O282*$O$40+P282*$P$40+Q282*$Q$40+R282*$R$40+U282*$U$40+S282*$S$40+T282*$T$77</f>
        <v>50</v>
      </c>
    </row>
    <row r="283" spans="1:23" ht="12.75">
      <c r="A283" s="65">
        <v>2</v>
      </c>
      <c r="B283" s="398"/>
      <c r="C283" s="56"/>
      <c r="D283" s="20" t="s">
        <v>32</v>
      </c>
      <c r="E283" s="257">
        <v>50</v>
      </c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>
        <v>1</v>
      </c>
      <c r="S283" s="11"/>
      <c r="T283" s="11"/>
      <c r="U283" s="11"/>
      <c r="V283" s="42">
        <f t="shared" si="23"/>
        <v>65</v>
      </c>
      <c r="W283" s="7">
        <f>IF(SUM(F283:S283)=1,1,ROUND(SUM(F283:S283)/2+SUM(F283:S283)+IF(T283=1,3,0),0))</f>
        <v>1</v>
      </c>
    </row>
    <row r="284" spans="1:23" ht="12.75">
      <c r="A284" s="65">
        <v>2</v>
      </c>
      <c r="B284" s="398"/>
      <c r="C284" s="56"/>
      <c r="D284" s="19" t="s">
        <v>33</v>
      </c>
      <c r="E284" s="15">
        <v>21</v>
      </c>
      <c r="F284" s="12">
        <v>1</v>
      </c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42">
        <f t="shared" si="23"/>
        <v>36</v>
      </c>
    </row>
    <row r="285" spans="1:23" ht="12.75">
      <c r="A285" s="65">
        <v>2</v>
      </c>
      <c r="B285" s="398"/>
      <c r="C285" s="50">
        <f>E282+E283+E284+E285+E286+E287+E288+E289</f>
        <v>116</v>
      </c>
      <c r="D285" s="20" t="s">
        <v>34</v>
      </c>
      <c r="E285" s="135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42">
        <f t="shared" si="23"/>
        <v>0</v>
      </c>
    </row>
    <row r="286" spans="1:23" ht="12.75" hidden="1" customHeight="1">
      <c r="A286" s="65">
        <v>2</v>
      </c>
      <c r="B286" s="398"/>
      <c r="C286" s="57" t="s">
        <v>39</v>
      </c>
      <c r="D286" s="19" t="s">
        <v>31</v>
      </c>
      <c r="E286" s="15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42">
        <f t="shared" si="23"/>
        <v>0</v>
      </c>
    </row>
    <row r="287" spans="1:23" ht="12.75" hidden="1" customHeight="1">
      <c r="A287" s="65">
        <v>2</v>
      </c>
      <c r="B287" s="398"/>
      <c r="C287" s="58"/>
      <c r="D287" s="20" t="s">
        <v>32</v>
      </c>
      <c r="E287" s="135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42">
        <f t="shared" si="23"/>
        <v>0</v>
      </c>
    </row>
    <row r="288" spans="1:23" ht="12.75" hidden="1" customHeight="1">
      <c r="A288" s="65">
        <v>2</v>
      </c>
      <c r="B288" s="398"/>
      <c r="C288" s="59"/>
      <c r="D288" s="19" t="s">
        <v>33</v>
      </c>
      <c r="E288" s="15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42">
        <f t="shared" si="23"/>
        <v>0</v>
      </c>
    </row>
    <row r="289" spans="1:26" ht="12.75" hidden="1" customHeight="1">
      <c r="A289" s="65">
        <v>2</v>
      </c>
      <c r="B289" s="398"/>
      <c r="D289" s="20" t="s">
        <v>34</v>
      </c>
      <c r="E289" s="135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42">
        <f t="shared" si="23"/>
        <v>0</v>
      </c>
    </row>
    <row r="290" spans="1:26" ht="12.75">
      <c r="A290" s="65">
        <v>2</v>
      </c>
      <c r="B290" s="398"/>
      <c r="C290" s="21"/>
      <c r="D290" s="22"/>
      <c r="E290" s="136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42"/>
    </row>
    <row r="291" spans="1:26" ht="12.75">
      <c r="A291" s="65">
        <v>2</v>
      </c>
      <c r="B291" s="398"/>
      <c r="C291" s="52" t="s">
        <v>40</v>
      </c>
      <c r="D291" s="19" t="s">
        <v>31</v>
      </c>
      <c r="E291" s="15">
        <v>35</v>
      </c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>
        <v>1</v>
      </c>
      <c r="R291" s="12"/>
      <c r="S291" s="12"/>
      <c r="T291" s="12"/>
      <c r="U291" s="12"/>
      <c r="V291" s="42">
        <f>F291*$F$40+G291*$G$40+H291*$H$40+I291*$I$40+J291*$J$40+K291*$K$40+L291*$L$40+M291*$M$40+N291*$N$40+O291*$O$40+P291*$P$40+Q291*$Q$40+R291*$R$40+U291*$U$40+S291*$S$40+T291*$T$77</f>
        <v>50</v>
      </c>
    </row>
    <row r="292" spans="1:26" ht="12.75">
      <c r="A292" s="65">
        <v>2</v>
      </c>
      <c r="B292" s="398"/>
      <c r="C292" s="53"/>
      <c r="D292" s="103" t="s">
        <v>32</v>
      </c>
      <c r="E292" s="257">
        <v>437</v>
      </c>
      <c r="F292" s="11"/>
      <c r="G292" s="11"/>
      <c r="H292" s="11"/>
      <c r="I292" s="11">
        <v>1</v>
      </c>
      <c r="J292" s="11">
        <v>1</v>
      </c>
      <c r="K292" s="11">
        <v>1</v>
      </c>
      <c r="L292" s="11">
        <v>1</v>
      </c>
      <c r="M292" s="11"/>
      <c r="N292" s="11">
        <v>1</v>
      </c>
      <c r="O292" s="11">
        <v>1</v>
      </c>
      <c r="P292" s="11"/>
      <c r="Q292" s="11"/>
      <c r="R292" s="11">
        <v>1</v>
      </c>
      <c r="S292" s="11">
        <v>1</v>
      </c>
      <c r="T292" s="11">
        <v>1</v>
      </c>
      <c r="U292" s="11"/>
      <c r="V292" s="42">
        <f>F292*$F$40+G292*$G$40+H292*$H$40+I292*$I$40+J292*$J$40+K292*$K$40+L292*$L$40+M292*$M$40+N292*$N$40+O292*$O$40+P292*$P$40+Q292*$Q$40+R292*$R$40+U292*$U$40+S292*$S$40+T292*$T$77</f>
        <v>580</v>
      </c>
      <c r="W292" s="7">
        <f>IF(SUM(F292:S292)=1,1,ROUND(SUM(F292:S292)/2+SUM(F292:S292)+IF(T292=1,3,0),0))</f>
        <v>15</v>
      </c>
    </row>
    <row r="293" spans="1:26" ht="12.75">
      <c r="A293" s="65">
        <v>2</v>
      </c>
      <c r="B293" s="398"/>
      <c r="C293" s="54"/>
      <c r="D293" s="19" t="s">
        <v>33</v>
      </c>
      <c r="E293" s="359">
        <v>45</v>
      </c>
      <c r="F293" s="357"/>
      <c r="G293" s="357"/>
      <c r="H293" s="357"/>
      <c r="I293" s="357"/>
      <c r="J293" s="357"/>
      <c r="K293" s="357"/>
      <c r="L293" s="357"/>
      <c r="M293" s="357"/>
      <c r="N293" s="357"/>
      <c r="O293" s="357"/>
      <c r="P293" s="357">
        <v>1</v>
      </c>
      <c r="Q293" s="357"/>
      <c r="R293" s="357"/>
      <c r="S293" s="357"/>
      <c r="T293" s="12"/>
      <c r="U293" s="12"/>
      <c r="V293" s="42">
        <f>F293*$F$40+G293*$G$40+H293*$H$40+I293*$I$40+J293*$J$40+K293*$K$40+L293*$L$40+M293*$M$40+N293*$N$40+O293*$O$40+P293*$P$40+Q293*$Q$40+R293*$R$40+U293*$U$40+S293*$S$40+T293*$T$77</f>
        <v>50</v>
      </c>
    </row>
    <row r="294" spans="1:26" ht="12.75">
      <c r="A294" s="65">
        <v>2</v>
      </c>
      <c r="B294" s="398"/>
      <c r="C294" s="18">
        <f>E291+E292+E293+E294</f>
        <v>539</v>
      </c>
      <c r="D294" s="20" t="s">
        <v>34</v>
      </c>
      <c r="E294" s="135">
        <v>22</v>
      </c>
      <c r="F294" s="11">
        <v>1</v>
      </c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42">
        <f>F294*$F$40+G294*$G$40+H294*$H$40+I294*$I$40+J294*$J$40+K294*$K$40+L294*$L$40+M294*$M$40+N294*$N$40+O294*$O$40+P294*$P$40+Q294*$Q$40+R294*$R$40+U294*$U$40+S294*$S$40+T294*$T$77</f>
        <v>36</v>
      </c>
    </row>
    <row r="295" spans="1:26" ht="15" customHeight="1">
      <c r="A295" s="65">
        <v>2</v>
      </c>
      <c r="B295" s="105"/>
      <c r="C295" s="21"/>
      <c r="D295" s="22"/>
      <c r="E295" s="136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1"/>
      <c r="U295" s="38"/>
      <c r="V295" s="42"/>
    </row>
    <row r="296" spans="1:26">
      <c r="A296" s="65">
        <v>2</v>
      </c>
      <c r="B296" s="106"/>
      <c r="C296" s="61"/>
      <c r="D296" s="28"/>
      <c r="E296" s="2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48"/>
    </row>
    <row r="297" spans="1:26">
      <c r="A297" s="65">
        <v>2</v>
      </c>
      <c r="B297" s="106"/>
      <c r="C297" s="95"/>
      <c r="D297" s="27"/>
      <c r="E297" s="2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48"/>
    </row>
    <row r="298" spans="1:26" ht="12.75">
      <c r="A298" s="65">
        <v>2</v>
      </c>
      <c r="B298" s="395"/>
      <c r="C298" s="388" t="s">
        <v>12</v>
      </c>
      <c r="D298" s="388" t="s">
        <v>13</v>
      </c>
      <c r="E298" s="389" t="s">
        <v>14</v>
      </c>
      <c r="F298" s="35" t="s">
        <v>15</v>
      </c>
      <c r="G298" s="35" t="s">
        <v>16</v>
      </c>
      <c r="H298" s="35" t="s">
        <v>17</v>
      </c>
      <c r="I298" s="35" t="s">
        <v>18</v>
      </c>
      <c r="J298" s="35" t="s">
        <v>19</v>
      </c>
      <c r="K298" s="35" t="s">
        <v>20</v>
      </c>
      <c r="L298" s="35" t="s">
        <v>21</v>
      </c>
      <c r="M298" s="35" t="s">
        <v>22</v>
      </c>
      <c r="N298" s="35" t="s">
        <v>23</v>
      </c>
      <c r="O298" s="35" t="s">
        <v>24</v>
      </c>
      <c r="P298" s="35" t="s">
        <v>25</v>
      </c>
      <c r="Q298" s="35" t="s">
        <v>26</v>
      </c>
      <c r="R298" s="35" t="s">
        <v>27</v>
      </c>
      <c r="S298" s="36" t="s">
        <v>29</v>
      </c>
      <c r="T298" s="35" t="s">
        <v>123</v>
      </c>
      <c r="U298" s="35" t="s">
        <v>28</v>
      </c>
      <c r="V298" s="37"/>
    </row>
    <row r="299" spans="1:26" ht="13.5" thickBot="1">
      <c r="A299" s="65">
        <v>2</v>
      </c>
      <c r="B299" s="395"/>
      <c r="C299" s="388"/>
      <c r="D299" s="388"/>
      <c r="E299" s="389"/>
      <c r="F299" s="35">
        <v>36</v>
      </c>
      <c r="G299" s="35">
        <v>20</v>
      </c>
      <c r="H299" s="35">
        <v>20</v>
      </c>
      <c r="I299" s="35">
        <v>50</v>
      </c>
      <c r="J299" s="35">
        <v>50</v>
      </c>
      <c r="K299" s="35">
        <v>50</v>
      </c>
      <c r="L299" s="35">
        <v>50</v>
      </c>
      <c r="M299" s="35">
        <v>36</v>
      </c>
      <c r="N299" s="35">
        <v>50</v>
      </c>
      <c r="O299" s="35">
        <v>50</v>
      </c>
      <c r="P299" s="35">
        <v>50</v>
      </c>
      <c r="Q299" s="35">
        <v>50</v>
      </c>
      <c r="R299" s="35">
        <v>65</v>
      </c>
      <c r="S299" s="35">
        <v>65</v>
      </c>
      <c r="T299" s="35">
        <v>150</v>
      </c>
      <c r="U299" s="35">
        <v>26</v>
      </c>
      <c r="V299" s="37">
        <f>SUM(F299:S299)</f>
        <v>642</v>
      </c>
    </row>
    <row r="300" spans="1:26" ht="15">
      <c r="A300" s="65">
        <v>2</v>
      </c>
      <c r="B300" s="397">
        <f>'2-ΠΡΟΓΡΑΜΜΑ'!C2+9</f>
        <v>42907</v>
      </c>
      <c r="C300" s="52" t="s">
        <v>30</v>
      </c>
      <c r="D300" s="19" t="s">
        <v>31</v>
      </c>
      <c r="E300" s="15">
        <v>40</v>
      </c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>
        <v>1</v>
      </c>
      <c r="Q300" s="12"/>
      <c r="R300" s="12"/>
      <c r="S300" s="12"/>
      <c r="T300" s="12"/>
      <c r="U300" s="12"/>
      <c r="V300" s="42">
        <f>F300*$F$40+G300*$G$40+H300*$H$40+I300*$I$40+J300*$J$40+K300*$K$40+L300*$L$40+M300*$M$40+N300*$N$40+O300*$O$40+P300*$P$40+Q300*$Q$40+R300*$R$40+U300*$U$40+S300*$S$40+T300*$T$114</f>
        <v>50</v>
      </c>
      <c r="Y300" s="86" t="s">
        <v>30</v>
      </c>
      <c r="Z300" s="87" t="str">
        <f>IF(F301=1,"Γ1,","")&amp;""&amp;IF(G301=1,"Γ2,","")&amp;""&amp;IF(H301=1,"Γ3,","")&amp;""&amp;IF(I301=1,"Γ4,","")&amp;""&amp;IF(J301=1,"Γ5,","")&amp;""&amp;IF(K301=1,"Γ6,","")&amp;""&amp;IF(L301=1,"Γ7,","")&amp;""&amp;IF(M301=1,"B1,","")&amp;""&amp;IF(N301=1,"B2,","")&amp;""&amp;IF(O301=1,"B3,","")&amp;""&amp;IF(P301=1,"B4,","")&amp;""&amp;IF(Q301=1,"ΦΧ,","")&amp;""&amp;IF(R301=1,"ΚΑΜ,","")&amp;""&amp;IF(U301=1,"ΣΧ,","")&amp;""&amp;IF(T301=1,"Κ28,","")&amp;""&amp;IF(S301=1,"ΣΕΥΠ,","")</f>
        <v/>
      </c>
    </row>
    <row r="301" spans="1:26" ht="15">
      <c r="A301" s="65">
        <v>2</v>
      </c>
      <c r="B301" s="398"/>
      <c r="C301" s="53"/>
      <c r="D301" s="20" t="s">
        <v>32</v>
      </c>
      <c r="E301" s="258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42">
        <f>F301*$F$40+G301*$G$40+H301*$H$40+I301*$I$40+J301*$J$40+K301*$K$40+L301*$L$40+M301*$M$40+N301*$N$40+O301*$O$40+P301*$P$40+Q301*$Q$40+R301*$R$40+U301*$U$40+S301*$S$40+T301*$T$114</f>
        <v>0</v>
      </c>
      <c r="W301" s="7">
        <f>IF(SUM(F301:S301)=1,1,ROUND(SUM(F301:S301)/2+SUM(F301:S301)+IF(T301=1,3,0),0))</f>
        <v>0</v>
      </c>
      <c r="Y301" s="88" t="s">
        <v>35</v>
      </c>
      <c r="Z301" s="89" t="str">
        <f>IF(F306=1,"Γ1,","")&amp;""&amp;IF(G306=1,"Γ2,","")&amp;""&amp;IF(H306=1,"Γ3,","")&amp;""&amp;IF(I306=1,"Γ4,","")&amp;""&amp;IF(J306=1,"Γ5,","")&amp;""&amp;IF(K306=1,"Γ6,","")&amp;""&amp;IF(L306=1,"Γ7,","")&amp;""&amp;IF(M306=1,"B1,","")&amp;""&amp;IF(N306=1,"B2,","")&amp;""&amp;IF(O306=1,"B3,","")&amp;""&amp;IF(P306=1,"B4,","")&amp;""&amp;IF(Q306=1,"ΦΧ,","")&amp;""&amp;IF(R306=1,"ΚΑΜ,","")&amp;""&amp;IF(U306=1,"ΣΧ,","")&amp;""&amp;IF(T306=1,"Κ28,","")&amp;""&amp;IF(S306=1,"ΣΕΥΠ,","")</f>
        <v>ΚΑΜ,</v>
      </c>
    </row>
    <row r="302" spans="1:26" ht="15">
      <c r="A302" s="65">
        <v>2</v>
      </c>
      <c r="B302" s="398"/>
      <c r="C302" s="54"/>
      <c r="D302" s="19" t="s">
        <v>33</v>
      </c>
      <c r="E302" s="15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42">
        <f>F302*$F$40+G302*$G$40+H302*$H$40+I302*$I$40+J302*$J$40+K302*$K$40+L302*$L$40+M302*$M$40+N302*$N$40+O302*$O$40+P302*$P$40+Q302*$Q$40+R302*$R$40+U302*$U$40+S302*$S$40+T302*$T$114</f>
        <v>0</v>
      </c>
      <c r="Y302" s="88" t="s">
        <v>37</v>
      </c>
      <c r="Z302" s="89" t="str">
        <f>IF(F315=1,"Γ1,","")&amp;""&amp;IF(G315=1,"Γ2,","")&amp;""&amp;IF(H315=1,"Γ3,","")&amp;""&amp;IF(I315=1,"Γ4,","")&amp;""&amp;IF(J315=1,"Γ5,","")&amp;""&amp;IF(K315=1,"Γ6,","")&amp;""&amp;IF(L315=1,"Γ7,","")&amp;""&amp;IF(M315=1,"B1,","")&amp;""&amp;IF(N315=1,"B2,","")&amp;""&amp;IF(O315=1,"B3,","")&amp;""&amp;IF(P315=1,"B4,","")&amp;""&amp;IF(Q315=1,"ΦΧ,","")&amp;""&amp;IF(R315=1,"ΚΑΜ,","")&amp;""&amp;IF(U315=1,"ΣΧ,","")&amp;""&amp;IF(T315=1,"Κ28,","")&amp;""&amp;IF(S315=1,"ΣΕΥΠ,","")</f>
        <v>Γ1,</v>
      </c>
    </row>
    <row r="303" spans="1:26" ht="15">
      <c r="A303" s="65">
        <v>2</v>
      </c>
      <c r="B303" s="398"/>
      <c r="C303" s="18">
        <f>E300+E301+E302+E303</f>
        <v>224</v>
      </c>
      <c r="D303" s="20" t="s">
        <v>34</v>
      </c>
      <c r="E303" s="135">
        <v>184</v>
      </c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>
        <v>1</v>
      </c>
      <c r="U303" s="11"/>
      <c r="V303" s="42">
        <f>F303*$F$40+G303*$G$40+H303*$H$40+I303*$I$40+J303*$J$40+K303*$K$40+L303*$L$40+M303*$M$40+N303*$N$40+O303*$O$40+P303*$P$40+Q303*$Q$40+R303*$R$40+U303*$U$40+S303*$S$40+T303*$T$114</f>
        <v>150</v>
      </c>
      <c r="Y303" s="88" t="s">
        <v>38</v>
      </c>
      <c r="Z303" s="89" t="str">
        <f>IF(F320=1,"Γ1,","")&amp;""&amp;IF(G320=1,"Γ2,","")&amp;""&amp;IF(H320=1,"Γ3,","")&amp;""&amp;IF(I320=1,"Γ4,","")&amp;""&amp;IF(J320=1,"Γ5,","")&amp;""&amp;IF(K320=1,"Γ6,","")&amp;""&amp;IF(L320=1,"Γ7,","")&amp;""&amp;IF(M320=1,"B1,","")&amp;""&amp;IF(N320=1,"B2,","")&amp;""&amp;IF(O320=1,"B3,","")&amp;""&amp;IF(P320=1,"B4,","")&amp;""&amp;IF(Q320=1,"ΦΧ,","")&amp;""&amp;IF(R320=1,"ΚΑΜ,","")&amp;""&amp;IF(U320=1,"ΣΧ,","")&amp;""&amp;IF(T320=1,"Κ28,","")&amp;""&amp;IF(S320=1,"ΣΕΥΠ,","")</f>
        <v>B4,ΚΑΜ,Κ28,ΣΕΥΠ,</v>
      </c>
    </row>
    <row r="304" spans="1:26" ht="15.75" thickBot="1">
      <c r="A304" s="65">
        <v>2</v>
      </c>
      <c r="B304" s="398"/>
      <c r="C304" s="21"/>
      <c r="D304" s="22"/>
      <c r="E304" s="136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42"/>
      <c r="Y304" s="90" t="s">
        <v>40</v>
      </c>
      <c r="Z304" s="91" t="str">
        <f>IF(F329=1,"Γ1,","")&amp;""&amp;IF(G329=1,"Γ2,","")&amp;""&amp;IF(H329=1,"Γ3,","")&amp;""&amp;IF(I329=1,"Γ4,","")&amp;""&amp;IF(J329=1,"Γ5,","")&amp;""&amp;IF(K329=1,"Γ6,","")&amp;""&amp;IF(L329=1,"Γ7,","")&amp;""&amp;IF(M329=1,"B1,","")&amp;""&amp;IF(N329=1,"B2,","")&amp;""&amp;IF(O329=1,"B3,","")&amp;""&amp;IF(P329=1,"B4,","")&amp;""&amp;IF(Q329=1,"ΦΧ,","")&amp;""&amp;IF(R329=1,"ΚΑΜ,","")&amp;""&amp;IF(U329=1,"ΣΧ,","")&amp;""&amp;IF(T329=1,"Κ28,","")&amp;""&amp;IF(S329=1,"ΣΕΥΠ,","")</f>
        <v>B3,B4,ΚΑΜ,Κ28,ΣΕΥΠ,</v>
      </c>
    </row>
    <row r="305" spans="1:23" ht="12.75">
      <c r="A305" s="65">
        <v>2</v>
      </c>
      <c r="B305" s="398"/>
      <c r="C305" s="55" t="s">
        <v>35</v>
      </c>
      <c r="D305" s="19" t="s">
        <v>31</v>
      </c>
      <c r="E305" s="15">
        <v>50</v>
      </c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>
        <v>1</v>
      </c>
      <c r="Q305" s="12"/>
      <c r="R305" s="12"/>
      <c r="S305" s="12"/>
      <c r="T305" s="12"/>
      <c r="U305" s="12"/>
      <c r="V305" s="42">
        <f t="shared" ref="V305:V312" si="24">F305*$F$40+G305*$G$40+H305*$H$40+I305*$I$40+J305*$J$40+K305*$K$40+L305*$L$40+M305*$M$40+N305*$N$40+O305*$O$40+P305*$P$40+Q305*$Q$40+R305*$R$40+U305*$U$40+S305*$S$40+T305*$T$114</f>
        <v>50</v>
      </c>
    </row>
    <row r="306" spans="1:23" ht="12.75">
      <c r="A306" s="65">
        <v>2</v>
      </c>
      <c r="B306" s="398"/>
      <c r="C306" s="56"/>
      <c r="D306" s="20" t="s">
        <v>32</v>
      </c>
      <c r="E306" s="137">
        <v>33</v>
      </c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>
        <v>1</v>
      </c>
      <c r="S306" s="11"/>
      <c r="T306" s="11"/>
      <c r="U306" s="11"/>
      <c r="V306" s="42">
        <f t="shared" si="24"/>
        <v>65</v>
      </c>
      <c r="W306" s="7">
        <f>IF(SUM(F306:S306)=1,1,ROUND(SUM(F306:S306)/2+SUM(F306:S306)+IF(T306=1,3,0),0))</f>
        <v>1</v>
      </c>
    </row>
    <row r="307" spans="1:23" ht="12.75">
      <c r="A307" s="65">
        <v>2</v>
      </c>
      <c r="B307" s="398"/>
      <c r="C307" s="56"/>
      <c r="D307" s="19" t="s">
        <v>33</v>
      </c>
      <c r="E307" s="15">
        <v>198</v>
      </c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>
        <v>1</v>
      </c>
      <c r="U307" s="12"/>
      <c r="V307" s="42">
        <f t="shared" si="24"/>
        <v>150</v>
      </c>
    </row>
    <row r="308" spans="1:23" ht="12.75">
      <c r="A308" s="65">
        <v>2</v>
      </c>
      <c r="B308" s="398"/>
      <c r="C308" s="50">
        <f>E305+E306+E307+E308+E309+E310+E311+E312</f>
        <v>330</v>
      </c>
      <c r="D308" s="20" t="s">
        <v>34</v>
      </c>
      <c r="E308" s="135">
        <v>49</v>
      </c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>
        <v>1</v>
      </c>
      <c r="T308" s="11"/>
      <c r="U308" s="11"/>
      <c r="V308" s="42">
        <f t="shared" si="24"/>
        <v>65</v>
      </c>
    </row>
    <row r="309" spans="1:23" ht="12.75" hidden="1" customHeight="1">
      <c r="A309" s="65">
        <v>2</v>
      </c>
      <c r="B309" s="398"/>
      <c r="C309" s="57" t="s">
        <v>36</v>
      </c>
      <c r="D309" s="19" t="s">
        <v>31</v>
      </c>
      <c r="E309" s="15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42">
        <f t="shared" si="24"/>
        <v>0</v>
      </c>
    </row>
    <row r="310" spans="1:23" ht="12.75" hidden="1" customHeight="1">
      <c r="A310" s="65">
        <v>2</v>
      </c>
      <c r="B310" s="398"/>
      <c r="C310" s="58"/>
      <c r="D310" s="20" t="s">
        <v>32</v>
      </c>
      <c r="E310" s="135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42">
        <f t="shared" si="24"/>
        <v>0</v>
      </c>
    </row>
    <row r="311" spans="1:23" ht="12.75" hidden="1" customHeight="1">
      <c r="A311" s="65">
        <v>2</v>
      </c>
      <c r="B311" s="398"/>
      <c r="C311" s="59"/>
      <c r="D311" s="19" t="s">
        <v>33</v>
      </c>
      <c r="E311" s="15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42">
        <f t="shared" si="24"/>
        <v>0</v>
      </c>
    </row>
    <row r="312" spans="1:23" ht="12.75" hidden="1" customHeight="1">
      <c r="A312" s="65">
        <v>2</v>
      </c>
      <c r="B312" s="398"/>
      <c r="D312" s="20" t="s">
        <v>34</v>
      </c>
      <c r="E312" s="135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42">
        <f t="shared" si="24"/>
        <v>0</v>
      </c>
    </row>
    <row r="313" spans="1:23" ht="12.75">
      <c r="A313" s="65">
        <v>2</v>
      </c>
      <c r="B313" s="398"/>
      <c r="C313" s="21"/>
      <c r="D313" s="22"/>
      <c r="E313" s="136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42"/>
    </row>
    <row r="314" spans="1:23" ht="12.75">
      <c r="A314" s="65">
        <v>2</v>
      </c>
      <c r="B314" s="398"/>
      <c r="C314" s="52" t="s">
        <v>37</v>
      </c>
      <c r="D314" s="19" t="s">
        <v>31</v>
      </c>
      <c r="E314" s="15">
        <v>40</v>
      </c>
      <c r="F314" s="12"/>
      <c r="G314" s="12"/>
      <c r="H314" s="12"/>
      <c r="I314" s="12"/>
      <c r="J314" s="12"/>
      <c r="K314" s="12"/>
      <c r="L314" s="12">
        <v>1</v>
      </c>
      <c r="M314" s="12"/>
      <c r="N314" s="12"/>
      <c r="O314" s="12"/>
      <c r="P314" s="12"/>
      <c r="Q314" s="12"/>
      <c r="R314" s="12"/>
      <c r="S314" s="12"/>
      <c r="T314" s="12"/>
      <c r="U314" s="12"/>
      <c r="V314" s="42">
        <f>F314*$F$40+G314*$G$40+H314*$H$40+I314*$I$40+J314*$J$40+K314*$K$40+L314*$L$40+M314*$M$40+N314*$N$40+O314*$O$40+P314*$P$40+Q314*$Q$40+R314*$R$40+U314*$U$40+S314*$S$40+T314*$T$114</f>
        <v>50</v>
      </c>
    </row>
    <row r="315" spans="1:23" ht="12.75">
      <c r="A315" s="65">
        <v>2</v>
      </c>
      <c r="B315" s="398"/>
      <c r="C315" s="53"/>
      <c r="D315" s="103" t="s">
        <v>32</v>
      </c>
      <c r="E315" s="258">
        <v>2</v>
      </c>
      <c r="F315" s="11">
        <v>1</v>
      </c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42">
        <f>F315*$F$40+G315*$G$40+H315*$H$40+I315*$I$40+J315*$J$40+K315*$K$40+L315*$L$40+M315*$M$40+N315*$N$40+O315*$O$40+P315*$P$40+Q315*$Q$40+R315*$R$40+U315*$U$40+S315*$S$40+T315*$T$114</f>
        <v>36</v>
      </c>
      <c r="W315" s="7">
        <f>IF(SUM(F315:S315)=1,1,ROUND(SUM(F315:S315)/2+SUM(F315:S315)+IF(T315=1,3,0),0))</f>
        <v>1</v>
      </c>
    </row>
    <row r="316" spans="1:23" ht="12.75">
      <c r="A316" s="65">
        <v>2</v>
      </c>
      <c r="B316" s="398"/>
      <c r="C316" s="54"/>
      <c r="D316" s="19" t="s">
        <v>33</v>
      </c>
      <c r="E316" s="15">
        <v>319</v>
      </c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>
        <v>1</v>
      </c>
      <c r="S316" s="12"/>
      <c r="T316" s="12">
        <v>1</v>
      </c>
      <c r="U316" s="12"/>
      <c r="V316" s="42">
        <f>F316*$F$40+G316*$G$40+H316*$H$40+I316*$I$40+J316*$J$40+K316*$K$40+L316*$L$40+M316*$M$40+N316*$N$40+O316*$O$40+P316*$P$40+Q316*$Q$40+R316*$R$40+U316*$U$40+S316*$S$40+T316*$T$114</f>
        <v>215</v>
      </c>
    </row>
    <row r="317" spans="1:23" ht="12.75">
      <c r="A317" s="65">
        <v>2</v>
      </c>
      <c r="B317" s="398"/>
      <c r="C317" s="18">
        <f>E314+E315+E316+E317</f>
        <v>361</v>
      </c>
      <c r="D317" s="20" t="s">
        <v>34</v>
      </c>
      <c r="E317" s="135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42">
        <f>F317*$F$40+G317*$G$40+H317*$H$40+I317*$I$40+J317*$J$40+K317*$K$40+L317*$L$40+M317*$M$40+N317*$N$40+O317*$O$40+P317*$P$40+Q317*$Q$40+R317*$R$40+U317*$U$40+S317*$S$40+T317*$T$114</f>
        <v>0</v>
      </c>
    </row>
    <row r="318" spans="1:23" ht="12.75">
      <c r="A318" s="65">
        <v>2</v>
      </c>
      <c r="B318" s="398"/>
      <c r="C318" s="21"/>
      <c r="D318" s="22"/>
      <c r="E318" s="136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42"/>
    </row>
    <row r="319" spans="1:23" ht="12.75">
      <c r="A319" s="65">
        <v>2</v>
      </c>
      <c r="B319" s="398"/>
      <c r="C319" s="55" t="s">
        <v>38</v>
      </c>
      <c r="D319" s="19" t="s">
        <v>31</v>
      </c>
      <c r="E319" s="15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42">
        <f t="shared" ref="V319:V326" si="25">F319*$F$40+G319*$G$40+H319*$H$40+I319*$I$40+J319*$J$40+K319*$K$40+L319*$L$40+M319*$M$40+N319*$N$40+O319*$O$40+P319*$P$40+Q319*$Q$40+R319*$R$40+U319*$U$40+S319*$S$40+T319*$T$114</f>
        <v>0</v>
      </c>
    </row>
    <row r="320" spans="1:23" ht="12.75">
      <c r="A320" s="65">
        <v>2</v>
      </c>
      <c r="B320" s="398"/>
      <c r="C320" s="56"/>
      <c r="D320" s="20" t="s">
        <v>32</v>
      </c>
      <c r="E320" s="258">
        <v>245</v>
      </c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>
        <v>1</v>
      </c>
      <c r="Q320" s="11"/>
      <c r="R320" s="11">
        <v>1</v>
      </c>
      <c r="S320" s="11">
        <v>1</v>
      </c>
      <c r="T320" s="11">
        <v>1</v>
      </c>
      <c r="U320" s="11"/>
      <c r="V320" s="42">
        <f t="shared" si="25"/>
        <v>330</v>
      </c>
      <c r="W320" s="7">
        <f>IF(SUM(F320:S320)=1,1,ROUND(SUM(F320:S320)/2+SUM(F320:S320)+IF(T320=1,3,0),0))</f>
        <v>8</v>
      </c>
    </row>
    <row r="321" spans="1:23" ht="12.75">
      <c r="A321" s="65">
        <v>2</v>
      </c>
      <c r="B321" s="398"/>
      <c r="C321" s="56"/>
      <c r="D321" s="19" t="s">
        <v>33</v>
      </c>
      <c r="E321" s="15">
        <v>12</v>
      </c>
      <c r="F321" s="12">
        <v>1</v>
      </c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42">
        <f t="shared" si="25"/>
        <v>36</v>
      </c>
    </row>
    <row r="322" spans="1:23" ht="12.75">
      <c r="A322" s="65">
        <v>2</v>
      </c>
      <c r="B322" s="398"/>
      <c r="C322" s="50">
        <f>E319+E320+E321+E322+E323+E324+E325+E326</f>
        <v>257</v>
      </c>
      <c r="D322" s="20" t="s">
        <v>34</v>
      </c>
      <c r="E322" s="135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42">
        <f t="shared" si="25"/>
        <v>0</v>
      </c>
    </row>
    <row r="323" spans="1:23" ht="12.75" hidden="1" customHeight="1">
      <c r="A323" s="65">
        <v>2</v>
      </c>
      <c r="B323" s="398"/>
      <c r="C323" s="57" t="s">
        <v>39</v>
      </c>
      <c r="D323" s="19" t="s">
        <v>31</v>
      </c>
      <c r="E323" s="15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42">
        <f t="shared" si="25"/>
        <v>0</v>
      </c>
    </row>
    <row r="324" spans="1:23" ht="12.75" hidden="1" customHeight="1">
      <c r="A324" s="65">
        <v>2</v>
      </c>
      <c r="B324" s="398"/>
      <c r="C324" s="58"/>
      <c r="D324" s="20" t="s">
        <v>32</v>
      </c>
      <c r="E324" s="135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42">
        <f t="shared" si="25"/>
        <v>0</v>
      </c>
    </row>
    <row r="325" spans="1:23" ht="12.75" hidden="1" customHeight="1">
      <c r="A325" s="65">
        <v>2</v>
      </c>
      <c r="B325" s="398"/>
      <c r="C325" s="59"/>
      <c r="D325" s="19" t="s">
        <v>33</v>
      </c>
      <c r="E325" s="15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42">
        <f t="shared" si="25"/>
        <v>0</v>
      </c>
    </row>
    <row r="326" spans="1:23" ht="12.75" hidden="1" customHeight="1">
      <c r="A326" s="65">
        <v>2</v>
      </c>
      <c r="B326" s="398"/>
      <c r="D326" s="20" t="s">
        <v>34</v>
      </c>
      <c r="E326" s="135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42">
        <f t="shared" si="25"/>
        <v>0</v>
      </c>
    </row>
    <row r="327" spans="1:23" ht="12.75">
      <c r="A327" s="65">
        <v>2</v>
      </c>
      <c r="B327" s="398"/>
      <c r="C327" s="21"/>
      <c r="D327" s="22"/>
      <c r="E327" s="136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42"/>
    </row>
    <row r="328" spans="1:23" ht="12.75">
      <c r="A328" s="65">
        <v>2</v>
      </c>
      <c r="B328" s="398"/>
      <c r="C328" s="52" t="s">
        <v>40</v>
      </c>
      <c r="D328" s="19" t="s">
        <v>31</v>
      </c>
      <c r="E328" s="15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42">
        <f>F328*$F$40+G328*$G$40+H328*$H$40+I328*$I$40+J328*$J$40+K328*$K$40+L328*$L$40+M328*$M$40+N328*$N$40+O328*$O$40+P328*$P$40+Q328*$Q$40+R328*$R$40+U328*$U$40+S328*$S$40+T328*$T$114</f>
        <v>0</v>
      </c>
    </row>
    <row r="329" spans="1:23" ht="12.75">
      <c r="A329" s="65">
        <v>2</v>
      </c>
      <c r="B329" s="398"/>
      <c r="C329" s="53"/>
      <c r="D329" s="20" t="s">
        <v>32</v>
      </c>
      <c r="E329" s="259">
        <v>291</v>
      </c>
      <c r="F329" s="11"/>
      <c r="G329" s="11"/>
      <c r="H329" s="11"/>
      <c r="I329" s="11"/>
      <c r="J329" s="11"/>
      <c r="K329" s="11"/>
      <c r="L329" s="11"/>
      <c r="M329" s="11"/>
      <c r="N329" s="11"/>
      <c r="O329" s="11">
        <v>1</v>
      </c>
      <c r="P329" s="11">
        <v>1</v>
      </c>
      <c r="Q329" s="11"/>
      <c r="R329" s="11">
        <v>1</v>
      </c>
      <c r="S329" s="11">
        <v>1</v>
      </c>
      <c r="T329" s="11">
        <v>1</v>
      </c>
      <c r="U329" s="11"/>
      <c r="V329" s="42">
        <f>F329*$F$40+G329*$G$40+H329*$H$40+I329*$I$40+J329*$J$40+K329*$K$40+L329*$L$40+M329*$M$40+N329*$N$40+O329*$O$40+P329*$P$40+Q329*$Q$40+R329*$R$40+U329*$U$40+S329*$S$40+T329*$T$114</f>
        <v>380</v>
      </c>
      <c r="W329" s="7">
        <f>IF(SUM(F329:S329)=1,1,ROUND(SUM(F329:S329)/2+SUM(F329:S329)+IF(T329=1,3,0),0))</f>
        <v>9</v>
      </c>
    </row>
    <row r="330" spans="1:23" ht="12.75">
      <c r="A330" s="65">
        <v>2</v>
      </c>
      <c r="B330" s="398"/>
      <c r="C330" s="54"/>
      <c r="D330" s="19" t="s">
        <v>33</v>
      </c>
      <c r="E330" s="15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42">
        <f>F330*$F$40+G330*$G$40+H330*$H$40+I330*$I$40+J330*$J$40+K330*$K$40+L330*$L$40+M330*$M$40+N330*$N$40+O330*$O$40+P330*$P$40+Q330*$Q$40+R330*$R$40+U330*$U$40+S330*$S$40+T330*$T$114</f>
        <v>0</v>
      </c>
    </row>
    <row r="331" spans="1:23" ht="12.75">
      <c r="A331" s="65">
        <v>2</v>
      </c>
      <c r="B331" s="398"/>
      <c r="C331" s="18">
        <f>E328+E329+E330+E331</f>
        <v>318</v>
      </c>
      <c r="D331" s="20" t="s">
        <v>34</v>
      </c>
      <c r="E331" s="135">
        <v>27</v>
      </c>
      <c r="F331" s="11"/>
      <c r="G331" s="11"/>
      <c r="H331" s="11"/>
      <c r="I331" s="11"/>
      <c r="J331" s="11"/>
      <c r="K331" s="11"/>
      <c r="L331" s="11"/>
      <c r="M331" s="11"/>
      <c r="N331" s="11">
        <v>1</v>
      </c>
      <c r="O331" s="11"/>
      <c r="P331" s="11"/>
      <c r="Q331" s="11"/>
      <c r="R331" s="11"/>
      <c r="S331" s="11"/>
      <c r="T331" s="11"/>
      <c r="U331" s="11"/>
      <c r="V331" s="42">
        <f>F331*$F$40+G331*$G$40+H331*$H$40+I331*$I$40+J331*$J$40+K331*$K$40+L331*$L$40+M331*$M$40+N331*$N$40+O331*$O$40+P331*$P$40+Q331*$Q$40+R331*$R$40+U331*$U$40+S331*$S$40+T331*$T$114</f>
        <v>50</v>
      </c>
    </row>
    <row r="332" spans="1:23" ht="14.25" customHeight="1">
      <c r="A332" s="65">
        <v>2</v>
      </c>
      <c r="B332" s="107"/>
      <c r="C332" s="24"/>
      <c r="D332" s="25"/>
      <c r="E332" s="134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31"/>
      <c r="U332" s="40"/>
      <c r="V332" s="44"/>
    </row>
    <row r="333" spans="1:23">
      <c r="A333" s="65">
        <v>2</v>
      </c>
      <c r="B333" s="106"/>
      <c r="C333" s="61"/>
      <c r="D333" s="28"/>
      <c r="E333" s="2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48"/>
    </row>
    <row r="334" spans="1:23">
      <c r="A334" s="65">
        <v>2</v>
      </c>
      <c r="B334" s="106"/>
      <c r="C334" s="95"/>
      <c r="D334" s="27"/>
      <c r="E334" s="2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48"/>
    </row>
    <row r="335" spans="1:23" ht="12.75">
      <c r="A335" s="65">
        <v>2</v>
      </c>
      <c r="B335" s="395"/>
      <c r="C335" s="388" t="s">
        <v>12</v>
      </c>
      <c r="D335" s="388" t="s">
        <v>13</v>
      </c>
      <c r="E335" s="389" t="s">
        <v>14</v>
      </c>
      <c r="F335" s="35" t="s">
        <v>15</v>
      </c>
      <c r="G335" s="35" t="s">
        <v>16</v>
      </c>
      <c r="H335" s="35" t="s">
        <v>17</v>
      </c>
      <c r="I335" s="35" t="s">
        <v>18</v>
      </c>
      <c r="J335" s="35" t="s">
        <v>19</v>
      </c>
      <c r="K335" s="35" t="s">
        <v>20</v>
      </c>
      <c r="L335" s="35" t="s">
        <v>21</v>
      </c>
      <c r="M335" s="35" t="s">
        <v>22</v>
      </c>
      <c r="N335" s="35" t="s">
        <v>23</v>
      </c>
      <c r="O335" s="35" t="s">
        <v>24</v>
      </c>
      <c r="P335" s="35" t="s">
        <v>25</v>
      </c>
      <c r="Q335" s="35" t="s">
        <v>26</v>
      </c>
      <c r="R335" s="35" t="s">
        <v>27</v>
      </c>
      <c r="S335" s="36" t="s">
        <v>29</v>
      </c>
      <c r="T335" s="35" t="s">
        <v>123</v>
      </c>
      <c r="U335" s="35" t="s">
        <v>28</v>
      </c>
      <c r="V335" s="37"/>
    </row>
    <row r="336" spans="1:23" ht="13.5" thickBot="1">
      <c r="A336" s="65">
        <v>2</v>
      </c>
      <c r="B336" s="395"/>
      <c r="C336" s="388"/>
      <c r="D336" s="388"/>
      <c r="E336" s="389"/>
      <c r="F336" s="35">
        <v>36</v>
      </c>
      <c r="G336" s="35">
        <v>20</v>
      </c>
      <c r="H336" s="35">
        <v>20</v>
      </c>
      <c r="I336" s="35">
        <v>50</v>
      </c>
      <c r="J336" s="35">
        <v>50</v>
      </c>
      <c r="K336" s="35">
        <v>50</v>
      </c>
      <c r="L336" s="35">
        <v>50</v>
      </c>
      <c r="M336" s="35">
        <v>36</v>
      </c>
      <c r="N336" s="35">
        <v>50</v>
      </c>
      <c r="O336" s="35">
        <v>50</v>
      </c>
      <c r="P336" s="35">
        <v>50</v>
      </c>
      <c r="Q336" s="35">
        <v>50</v>
      </c>
      <c r="R336" s="35">
        <v>65</v>
      </c>
      <c r="S336" s="35">
        <v>65</v>
      </c>
      <c r="T336" s="35">
        <v>150</v>
      </c>
      <c r="U336" s="35">
        <v>26</v>
      </c>
      <c r="V336" s="37">
        <f>SUM(F336:S336)</f>
        <v>642</v>
      </c>
    </row>
    <row r="337" spans="1:26" ht="15">
      <c r="A337" s="65">
        <v>2</v>
      </c>
      <c r="B337" s="397">
        <f>'2-ΠΡΟΓΡΑΜΜΑ'!C2+10</f>
        <v>42908</v>
      </c>
      <c r="C337" s="52" t="s">
        <v>30</v>
      </c>
      <c r="D337" s="17" t="s">
        <v>31</v>
      </c>
      <c r="E337" s="15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42">
        <f>F337*$F$40+G337*$G$40+H337*$H$40+I337*$I$40+J337*$J$40+K337*$K$40+L337*$L$40+M337*$M$40+N337*$N$40+O337*$O$40+P337*$P$40+Q337*$Q$40+R337*$R$40+U337*$U$40+S337*$S$40+T337*$T$151</f>
        <v>0</v>
      </c>
      <c r="Y337" s="86" t="s">
        <v>30</v>
      </c>
      <c r="Z337" s="87" t="str">
        <f>IF(F338=1,"Γ1,","")&amp;""&amp;IF(G338=1,"Γ2,","")&amp;""&amp;IF(H338=1,"Γ3,","")&amp;""&amp;IF(I338=1,"Γ4,","")&amp;""&amp;IF(J338=1,"Γ5,","")&amp;""&amp;IF(K338=1,"Γ6,","")&amp;""&amp;IF(L338=1,"Γ7,","")&amp;""&amp;IF(M338=1,"B1,","")&amp;""&amp;IF(N338=1,"B2,","")&amp;""&amp;IF(O338=1,"B3,","")&amp;""&amp;IF(P338=1,"B4,","")&amp;""&amp;IF(Q338=1,"ΦΧ,","")&amp;""&amp;IF(R338=1,"ΚΑΜ,","")&amp;""&amp;IF(U338=1,"ΣΧ,","")&amp;""&amp;IF(T338=1,"Κ28,","")&amp;""&amp;IF(S338=1,"ΣΕΥΠ,","")</f>
        <v>Γ1,</v>
      </c>
    </row>
    <row r="338" spans="1:26" ht="15">
      <c r="A338" s="65">
        <v>2</v>
      </c>
      <c r="B338" s="398"/>
      <c r="C338" s="53"/>
      <c r="D338" s="23" t="s">
        <v>32</v>
      </c>
      <c r="E338" s="137">
        <v>9</v>
      </c>
      <c r="F338" s="11">
        <v>1</v>
      </c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42">
        <f>F338*$F$40+G338*$G$40+H338*$H$40+I338*$I$40+J338*$J$40+K338*$K$40+L338*$L$40+M338*$M$40+N338*$N$40+O338*$O$40+P338*$P$40+Q338*$Q$40+R338*$R$40+U338*$U$40+S338*$S$40+T338*$T$151</f>
        <v>36</v>
      </c>
      <c r="W338" s="7">
        <f>IF(SUM(F338:S338)=1,1,ROUND(SUM(F338:S338)/2+SUM(F338:S338)+IF(T338=1,3,0),0))</f>
        <v>1</v>
      </c>
      <c r="Y338" s="88" t="s">
        <v>35</v>
      </c>
      <c r="Z338" s="89" t="str">
        <f>IF(F343=1,"Γ1,","")&amp;""&amp;IF(G343=1,"Γ2,","")&amp;""&amp;IF(H343=1,"Γ3,","")&amp;""&amp;IF(I343=1,"Γ4,","")&amp;""&amp;IF(J343=1,"Γ5,","")&amp;""&amp;IF(K343=1,"Γ6,","")&amp;""&amp;IF(L343=1,"Γ7,","")&amp;""&amp;IF(M343=1,"B1,","")&amp;""&amp;IF(N343=1,"B2,","")&amp;""&amp;IF(O343=1,"B3,","")&amp;""&amp;IF(P343=1,"B4,","")&amp;""&amp;IF(Q343=1,"ΦΧ,","")&amp;""&amp;IF(R343=1,"ΚΑΜ,","")&amp;""&amp;IF(U343=1,"ΣΧ,","")&amp;""&amp;IF(T343=1,"Κ28,","")&amp;""&amp;IF(S343=1,"ΣΕΥΠ,","")</f>
        <v>Γ1,</v>
      </c>
    </row>
    <row r="339" spans="1:26" ht="15">
      <c r="A339" s="65">
        <v>2</v>
      </c>
      <c r="B339" s="398"/>
      <c r="C339" s="54"/>
      <c r="D339" s="17" t="s">
        <v>33</v>
      </c>
      <c r="E339" s="15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42">
        <f>F339*$F$40+G339*$G$40+H339*$H$40+I339*$I$40+J339*$J$40+K339*$K$40+L339*$L$40+M339*$M$40+N339*$N$40+O339*$O$40+P339*$P$40+Q339*$Q$40+R339*$R$40+U339*$U$40+S339*$S$40+T339*$T$151</f>
        <v>0</v>
      </c>
      <c r="Y339" s="88" t="s">
        <v>37</v>
      </c>
      <c r="Z339" s="89" t="str">
        <f>IF(F352=1,"Γ1,","")&amp;""&amp;IF(G352=1,"Γ2,","")&amp;""&amp;IF(H352=1,"Γ3,","")&amp;""&amp;IF(I352=1,"Γ4,","")&amp;""&amp;IF(J352=1,"Γ5,","")&amp;""&amp;IF(K352=1,"Γ6,","")&amp;""&amp;IF(L352=1,"Γ7,","")&amp;""&amp;IF(M352=1,"B1,","")&amp;""&amp;IF(N352=1,"B2,","")&amp;""&amp;IF(O352=1,"B3,","")&amp;""&amp;IF(P352=1,"B4,","")&amp;""&amp;IF(Q352=1,"ΦΧ,","")&amp;""&amp;IF(R352=1,"ΚΑΜ,","")&amp;""&amp;IF(U352=1,"ΣΧ,","")&amp;""&amp;IF(T352=1,"Κ28,","")&amp;""&amp;IF(S352=1,"ΣΕΥΠ,","")</f>
        <v>Γ1,</v>
      </c>
    </row>
    <row r="340" spans="1:26" ht="15">
      <c r="A340" s="65">
        <v>2</v>
      </c>
      <c r="B340" s="398"/>
      <c r="C340" s="18">
        <f>E337+E338+E339+E340</f>
        <v>133</v>
      </c>
      <c r="D340" s="23" t="s">
        <v>34</v>
      </c>
      <c r="E340" s="135">
        <v>124</v>
      </c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>
        <v>1</v>
      </c>
      <c r="U340" s="11"/>
      <c r="V340" s="42">
        <f>F340*$F$40+G340*$G$40+H340*$H$40+I340*$I$40+J340*$J$40+K340*$K$40+L340*$L$40+M340*$M$40+N340*$N$40+O340*$O$40+P340*$P$40+Q340*$Q$40+R340*$R$40+U340*$U$40+S340*$S$40+T340*$T$151</f>
        <v>150</v>
      </c>
      <c r="Y340" s="88" t="s">
        <v>38</v>
      </c>
      <c r="Z340" s="89" t="str">
        <f>IF(F357=1,"Γ1,","")&amp;""&amp;IF(G357=1,"Γ2,","")&amp;""&amp;IF(H357=1,"Γ3,","")&amp;""&amp;IF(I357=1,"Γ4,","")&amp;""&amp;IF(J357=1,"Γ5,","")&amp;""&amp;IF(K357=1,"Γ6,","")&amp;""&amp;IF(L357=1,"Γ7,","")&amp;""&amp;IF(M357=1,"B1,","")&amp;""&amp;IF(N357=1,"B2,","")&amp;""&amp;IF(O357=1,"B3,","")&amp;""&amp;IF(P357=1,"B4,","")&amp;""&amp;IF(Q357=1,"ΦΧ,","")&amp;""&amp;IF(R357=1,"ΚΑΜ,","")&amp;""&amp;IF(U357=1,"ΣΧ,","")&amp;""&amp;IF(T357=1,"Κ28,","")&amp;""&amp;IF(S357=1,"ΣΕΥΠ,","")</f>
        <v>Γ1,</v>
      </c>
    </row>
    <row r="341" spans="1:26" ht="15.75" thickBot="1">
      <c r="A341" s="65">
        <v>2</v>
      </c>
      <c r="B341" s="398"/>
      <c r="C341" s="21"/>
      <c r="D341" s="22"/>
      <c r="E341" s="133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1"/>
      <c r="U341" s="38"/>
      <c r="V341" s="42"/>
      <c r="Y341" s="90" t="s">
        <v>40</v>
      </c>
      <c r="Z341" s="91" t="str">
        <f>IF(F366=1,"Γ1,","")&amp;""&amp;IF(G366=1,"Γ2,","")&amp;""&amp;IF(H366=1,"Γ3,","")&amp;""&amp;IF(I366=1,"Γ4,","")&amp;""&amp;IF(J366=1,"Γ5,","")&amp;""&amp;IF(K366=1,"Γ6,","")&amp;""&amp;IF(L366=1,"Γ7,","")&amp;""&amp;IF(M366=1,"B1,","")&amp;""&amp;IF(N366=1,"B2,","")&amp;""&amp;IF(O366=1,"B3,","")&amp;""&amp;IF(P366=1,"B4,","")&amp;""&amp;IF(Q366=1,"ΦΧ,","")&amp;""&amp;IF(R366=1,"ΚΑΜ,","")&amp;""&amp;IF(U366=1,"ΣΧ,","")&amp;""&amp;IF(T366=1,"Κ28,","")&amp;""&amp;IF(S366=1,"ΣΕΥΠ,","")</f>
        <v>Κ28,</v>
      </c>
    </row>
    <row r="342" spans="1:26" ht="12.75">
      <c r="A342" s="65">
        <v>2</v>
      </c>
      <c r="B342" s="398"/>
      <c r="C342" s="55" t="s">
        <v>35</v>
      </c>
      <c r="D342" s="19" t="s">
        <v>31</v>
      </c>
      <c r="E342" s="15">
        <v>55</v>
      </c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>
        <v>1</v>
      </c>
      <c r="S342" s="12"/>
      <c r="T342" s="12"/>
      <c r="U342" s="12"/>
      <c r="V342" s="42">
        <f t="shared" ref="V342:V349" si="26">F342*$F$40+G342*$G$40+H342*$H$40+I342*$I$40+J342*$J$40+K342*$K$40+L342*$L$40+M342*$M$40+N342*$N$40+O342*$O$40+P342*$P$40+Q342*$Q$40+R342*$R$40+U342*$U$40+S342*$S$40+T342*$T$151</f>
        <v>65</v>
      </c>
    </row>
    <row r="343" spans="1:26" ht="12.75">
      <c r="A343" s="65">
        <v>2</v>
      </c>
      <c r="B343" s="398"/>
      <c r="C343" s="56"/>
      <c r="D343" s="20" t="s">
        <v>32</v>
      </c>
      <c r="E343" s="137">
        <v>1</v>
      </c>
      <c r="F343" s="11">
        <v>1</v>
      </c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42">
        <f t="shared" si="26"/>
        <v>36</v>
      </c>
      <c r="W343" s="7">
        <f>IF(SUM(F343:S343)=1,1,ROUND(SUM(F343:S343)/2+SUM(F343:S343)+IF(T343=1,3,0),0))</f>
        <v>1</v>
      </c>
    </row>
    <row r="344" spans="1:26" ht="12.75">
      <c r="A344" s="65">
        <v>2</v>
      </c>
      <c r="B344" s="398"/>
      <c r="C344" s="56"/>
      <c r="D344" s="19" t="s">
        <v>33</v>
      </c>
      <c r="E344" s="15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42">
        <f t="shared" si="26"/>
        <v>0</v>
      </c>
      <c r="W344" s="6"/>
    </row>
    <row r="345" spans="1:26" ht="12.75">
      <c r="A345" s="65">
        <v>2</v>
      </c>
      <c r="B345" s="398"/>
      <c r="C345" s="50">
        <f>E342+E343+E344+E345+E346+E347+E348+E349</f>
        <v>73</v>
      </c>
      <c r="D345" s="20" t="s">
        <v>34</v>
      </c>
      <c r="E345" s="135">
        <v>17</v>
      </c>
      <c r="F345" s="11"/>
      <c r="G345" s="11"/>
      <c r="H345" s="11"/>
      <c r="I345" s="11">
        <v>1</v>
      </c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42">
        <f t="shared" si="26"/>
        <v>50</v>
      </c>
    </row>
    <row r="346" spans="1:26" ht="12.75" hidden="1" customHeight="1">
      <c r="A346" s="65">
        <v>2</v>
      </c>
      <c r="B346" s="398"/>
      <c r="C346" s="55" t="s">
        <v>36</v>
      </c>
      <c r="D346" s="19" t="s">
        <v>31</v>
      </c>
      <c r="E346" s="15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42">
        <f t="shared" si="26"/>
        <v>0</v>
      </c>
    </row>
    <row r="347" spans="1:26" ht="12.75" hidden="1" customHeight="1">
      <c r="A347" s="65">
        <v>2</v>
      </c>
      <c r="B347" s="398"/>
      <c r="C347" s="56"/>
      <c r="D347" s="20" t="s">
        <v>32</v>
      </c>
      <c r="E347" s="135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42">
        <f t="shared" si="26"/>
        <v>0</v>
      </c>
    </row>
    <row r="348" spans="1:26" ht="12.75" hidden="1" customHeight="1">
      <c r="A348" s="65">
        <v>2</v>
      </c>
      <c r="B348" s="398"/>
      <c r="C348" s="63"/>
      <c r="D348" s="19" t="s">
        <v>33</v>
      </c>
      <c r="E348" s="15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42">
        <f t="shared" si="26"/>
        <v>0</v>
      </c>
    </row>
    <row r="349" spans="1:26" ht="12.75" hidden="1" customHeight="1">
      <c r="A349" s="65">
        <v>2</v>
      </c>
      <c r="B349" s="398"/>
      <c r="C349" s="64"/>
      <c r="D349" s="20" t="s">
        <v>34</v>
      </c>
      <c r="E349" s="135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42">
        <f t="shared" si="26"/>
        <v>0</v>
      </c>
    </row>
    <row r="350" spans="1:26" ht="12.75">
      <c r="A350" s="65">
        <v>2</v>
      </c>
      <c r="B350" s="398"/>
      <c r="C350" s="21"/>
      <c r="D350" s="22"/>
      <c r="E350" s="133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1"/>
      <c r="U350" s="38"/>
      <c r="V350" s="42"/>
    </row>
    <row r="351" spans="1:26" ht="12.75">
      <c r="A351" s="65">
        <v>2</v>
      </c>
      <c r="B351" s="398"/>
      <c r="C351" s="52" t="s">
        <v>37</v>
      </c>
      <c r="D351" s="19" t="s">
        <v>31</v>
      </c>
      <c r="E351" s="15">
        <v>15</v>
      </c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>
        <v>1</v>
      </c>
      <c r="Q351" s="12"/>
      <c r="R351" s="12"/>
      <c r="S351" s="12"/>
      <c r="T351" s="12"/>
      <c r="U351" s="12"/>
      <c r="V351" s="42">
        <f>F351*$F$40+G351*$G$40+H351*$H$40+I351*$I$40+J351*$J$40+K351*$K$40+L351*$L$40+M351*$M$40+N351*$N$40+O351*$O$40+P351*$P$40+Q351*$Q$40+R351*$R$40+U351*$U$40+S351*$S$40+T351*$T$151</f>
        <v>50</v>
      </c>
    </row>
    <row r="352" spans="1:26" ht="12.75">
      <c r="A352" s="65">
        <v>2</v>
      </c>
      <c r="B352" s="398"/>
      <c r="C352" s="53"/>
      <c r="D352" s="20" t="s">
        <v>32</v>
      </c>
      <c r="E352" s="137">
        <v>2</v>
      </c>
      <c r="F352" s="11">
        <v>1</v>
      </c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42">
        <f>F352*$F$40+G352*$G$40+H352*$H$40+I352*$I$40+J352*$J$40+K352*$K$40+L352*$L$40+M352*$M$40+N352*$N$40+O352*$O$40+P352*$P$40+Q352*$Q$40+R352*$R$40+U352*$U$40+S352*$S$40+T352*$T$151</f>
        <v>36</v>
      </c>
      <c r="W352" s="7">
        <f>IF(SUM(F352:S352)=1,1,ROUND(SUM(F352:S352)/2+SUM(F352:S352)+IF(T352=1,3,0),0))</f>
        <v>1</v>
      </c>
    </row>
    <row r="353" spans="1:23" ht="12.75">
      <c r="A353" s="65">
        <v>2</v>
      </c>
      <c r="B353" s="398"/>
      <c r="C353" s="54"/>
      <c r="D353" s="19" t="s">
        <v>33</v>
      </c>
      <c r="E353" s="15">
        <v>19</v>
      </c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>
        <v>1</v>
      </c>
      <c r="R353" s="12"/>
      <c r="S353" s="12"/>
      <c r="T353" s="12"/>
      <c r="U353" s="12"/>
      <c r="V353" s="42">
        <f>F353*$F$40+G353*$G$40+H353*$H$40+I353*$I$40+J353*$J$40+K353*$K$40+L353*$L$40+M353*$M$40+N353*$N$40+O353*$O$40+P353*$P$40+Q353*$Q$40+R353*$R$40+U353*$U$40+S353*$S$40+T353*$T$151</f>
        <v>50</v>
      </c>
    </row>
    <row r="354" spans="1:23" ht="12.75">
      <c r="A354" s="65">
        <v>2</v>
      </c>
      <c r="B354" s="398"/>
      <c r="C354" s="18">
        <f>E351+E352+E353+E354</f>
        <v>280</v>
      </c>
      <c r="D354" s="20" t="s">
        <v>34</v>
      </c>
      <c r="E354" s="135">
        <v>244</v>
      </c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>
        <v>1</v>
      </c>
      <c r="S354" s="11">
        <v>1</v>
      </c>
      <c r="T354" s="11">
        <v>1</v>
      </c>
      <c r="U354" s="11"/>
      <c r="V354" s="42">
        <f>F354*$F$40+G354*$G$40+H354*$H$40+I354*$I$40+J354*$J$40+K354*$K$40+L354*$L$40+M354*$M$40+N354*$N$40+O354*$O$40+P354*$P$40+Q354*$Q$40+R354*$R$40+U354*$U$40+S354*$S$40+T354*$T$151</f>
        <v>280</v>
      </c>
    </row>
    <row r="355" spans="1:23" ht="12.75">
      <c r="A355" s="65">
        <v>2</v>
      </c>
      <c r="B355" s="398"/>
      <c r="C355" s="21"/>
      <c r="D355" s="22"/>
      <c r="E355" s="133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1"/>
      <c r="U355" s="38"/>
      <c r="V355" s="42"/>
    </row>
    <row r="356" spans="1:23" ht="12.75">
      <c r="A356" s="65">
        <v>2</v>
      </c>
      <c r="B356" s="398"/>
      <c r="C356" s="55" t="s">
        <v>38</v>
      </c>
      <c r="D356" s="19" t="s">
        <v>31</v>
      </c>
      <c r="E356" s="15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42">
        <f t="shared" ref="V356:V363" si="27">F356*$F$40+G356*$G$40+H356*$H$40+I356*$I$40+J356*$J$40+K356*$K$40+L356*$L$40+M356*$M$40+N356*$N$40+O356*$O$40+P356*$P$40+Q356*$Q$40+R356*$R$40+U356*$U$40+S356*$S$40+T356*$T$151</f>
        <v>0</v>
      </c>
    </row>
    <row r="357" spans="1:23" ht="12.75">
      <c r="A357" s="65">
        <v>2</v>
      </c>
      <c r="B357" s="398"/>
      <c r="C357" s="56"/>
      <c r="D357" s="20" t="s">
        <v>32</v>
      </c>
      <c r="E357" s="137">
        <v>16</v>
      </c>
      <c r="F357" s="11">
        <v>1</v>
      </c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42">
        <f t="shared" si="27"/>
        <v>36</v>
      </c>
      <c r="W357" s="7">
        <f>IF(SUM(F357:S357)=1,1,ROUND(SUM(F357:S357)/2+SUM(F357:S357)+IF(T357=1,3,0),0))</f>
        <v>1</v>
      </c>
    </row>
    <row r="358" spans="1:23" ht="12.75">
      <c r="A358" s="65">
        <v>2</v>
      </c>
      <c r="B358" s="398"/>
      <c r="C358" s="56"/>
      <c r="D358" s="19" t="s">
        <v>33</v>
      </c>
      <c r="E358" s="15">
        <v>56</v>
      </c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>
        <v>1</v>
      </c>
      <c r="S358" s="12"/>
      <c r="T358" s="12"/>
      <c r="U358" s="12"/>
      <c r="V358" s="42">
        <f t="shared" si="27"/>
        <v>65</v>
      </c>
    </row>
    <row r="359" spans="1:23" ht="12.75">
      <c r="A359" s="65">
        <v>2</v>
      </c>
      <c r="B359" s="398"/>
      <c r="C359" s="50">
        <f>E356+E357+E358+E359+E360+E361+E362+E363</f>
        <v>511</v>
      </c>
      <c r="D359" s="20" t="s">
        <v>34</v>
      </c>
      <c r="E359" s="135">
        <v>439</v>
      </c>
      <c r="F359" s="11"/>
      <c r="G359" s="11"/>
      <c r="H359" s="11"/>
      <c r="I359" s="11">
        <v>1</v>
      </c>
      <c r="J359" s="11">
        <v>1</v>
      </c>
      <c r="K359" s="11">
        <v>1</v>
      </c>
      <c r="L359" s="11">
        <v>1</v>
      </c>
      <c r="M359" s="11"/>
      <c r="N359" s="11"/>
      <c r="O359" s="11"/>
      <c r="P359" s="11"/>
      <c r="Q359" s="11"/>
      <c r="R359" s="11"/>
      <c r="S359" s="11">
        <v>1</v>
      </c>
      <c r="T359" s="11">
        <v>1</v>
      </c>
      <c r="U359" s="11"/>
      <c r="V359" s="42">
        <f t="shared" si="27"/>
        <v>415</v>
      </c>
    </row>
    <row r="360" spans="1:23" ht="12.75" hidden="1" customHeight="1">
      <c r="A360" s="65">
        <v>2</v>
      </c>
      <c r="B360" s="398"/>
      <c r="C360" s="55" t="s">
        <v>39</v>
      </c>
      <c r="D360" s="19" t="s">
        <v>31</v>
      </c>
      <c r="E360" s="15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42">
        <f t="shared" si="27"/>
        <v>0</v>
      </c>
    </row>
    <row r="361" spans="1:23" ht="12.75" hidden="1" customHeight="1">
      <c r="A361" s="65">
        <v>2</v>
      </c>
      <c r="B361" s="398"/>
      <c r="C361" s="56"/>
      <c r="D361" s="20" t="s">
        <v>32</v>
      </c>
      <c r="E361" s="135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42">
        <f t="shared" si="27"/>
        <v>0</v>
      </c>
    </row>
    <row r="362" spans="1:23" ht="12.75" hidden="1" customHeight="1">
      <c r="A362" s="65">
        <v>2</v>
      </c>
      <c r="B362" s="398"/>
      <c r="C362" s="63"/>
      <c r="D362" s="19" t="s">
        <v>33</v>
      </c>
      <c r="E362" s="15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42">
        <f t="shared" si="27"/>
        <v>0</v>
      </c>
    </row>
    <row r="363" spans="1:23" ht="12.75" hidden="1" customHeight="1">
      <c r="A363" s="65">
        <v>2</v>
      </c>
      <c r="B363" s="398"/>
      <c r="C363" s="64"/>
      <c r="D363" s="20" t="s">
        <v>34</v>
      </c>
      <c r="E363" s="135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42">
        <f t="shared" si="27"/>
        <v>0</v>
      </c>
    </row>
    <row r="364" spans="1:23" ht="12.75">
      <c r="A364" s="65">
        <v>2</v>
      </c>
      <c r="B364" s="398"/>
      <c r="C364" s="21"/>
      <c r="D364" s="22"/>
      <c r="E364" s="133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1"/>
      <c r="U364" s="38"/>
      <c r="V364" s="42"/>
    </row>
    <row r="365" spans="1:23" ht="12.75">
      <c r="A365" s="65">
        <v>2</v>
      </c>
      <c r="B365" s="398"/>
      <c r="C365" s="52" t="s">
        <v>40</v>
      </c>
      <c r="D365" s="19" t="s">
        <v>31</v>
      </c>
      <c r="E365" s="15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42">
        <f>F365*$F$40+G365*$G$40+H365*$H$40+I365*$I$40+J365*$J$40+K365*$K$40+L365*$L$40+M365*$M$40+N365*$N$40+O365*$O$40+P365*$P$40+Q365*$Q$40+R365*$R$40+U365*$U$40+S365*$S$40+T365*$T$151</f>
        <v>0</v>
      </c>
    </row>
    <row r="366" spans="1:23" ht="12.75">
      <c r="A366" s="65">
        <v>2</v>
      </c>
      <c r="B366" s="398"/>
      <c r="C366" s="53"/>
      <c r="D366" s="20" t="s">
        <v>32</v>
      </c>
      <c r="E366" s="137">
        <v>111</v>
      </c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>
        <v>1</v>
      </c>
      <c r="U366" s="11"/>
      <c r="V366" s="42">
        <f>F366*$F$40+G366*$G$40+H366*$H$40+I366*$I$40+J366*$J$40+K366*$K$40+L366*$L$40+M366*$M$40+N366*$N$40+O366*$O$40+P366*$P$40+Q366*$Q$40+R366*$R$40+U366*$U$40+S366*$S$40+T366*$T$151</f>
        <v>150</v>
      </c>
      <c r="W366" s="7">
        <f>IF(SUM(F366:S366)=1,1,ROUND(SUM(F366:S366)/2+SUM(F366:S366)+IF(T366=1,3,0),0))</f>
        <v>3</v>
      </c>
    </row>
    <row r="367" spans="1:23" ht="12.75">
      <c r="A367" s="65">
        <v>2</v>
      </c>
      <c r="B367" s="398"/>
      <c r="C367" s="54"/>
      <c r="D367" s="19" t="s">
        <v>33</v>
      </c>
      <c r="E367" s="15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42">
        <f>F367*$F$40+G367*$G$40+H367*$H$40+I367*$I$40+J367*$J$40+K367*$K$40+L367*$L$40+M367*$M$40+N367*$N$40+O367*$O$40+P367*$P$40+Q367*$Q$40+R367*$R$40+U367*$U$40+S367*$S$40+T367*$T$151</f>
        <v>0</v>
      </c>
    </row>
    <row r="368" spans="1:23" ht="12.75">
      <c r="A368" s="65">
        <v>2</v>
      </c>
      <c r="B368" s="398"/>
      <c r="C368" s="18">
        <f>E365+E366+E367+E368</f>
        <v>111</v>
      </c>
      <c r="D368" s="20" t="s">
        <v>34</v>
      </c>
      <c r="E368" s="135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42">
        <f>F368*$F$40+G368*$G$40+H368*$H$40+I368*$I$40+J368*$J$40+K368*$K$40+L368*$L$40+M368*$M$40+N368*$N$40+O368*$O$40+P368*$P$40+Q368*$Q$40+R368*$R$40+U368*$U$40+S368*$S$40+T368*$T$151</f>
        <v>0</v>
      </c>
    </row>
    <row r="369" spans="1:26" ht="14.25" customHeight="1">
      <c r="A369" s="65">
        <v>2</v>
      </c>
      <c r="B369" s="105"/>
      <c r="C369" s="21"/>
      <c r="D369" s="22"/>
      <c r="E369" s="136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1"/>
      <c r="U369" s="38"/>
      <c r="V369" s="42"/>
    </row>
    <row r="370" spans="1:26">
      <c r="A370" s="65">
        <v>2</v>
      </c>
      <c r="B370" s="106"/>
      <c r="C370" s="61"/>
      <c r="D370" s="27"/>
      <c r="E370" s="2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48"/>
    </row>
    <row r="371" spans="1:26">
      <c r="A371" s="65">
        <v>2</v>
      </c>
      <c r="B371" s="108"/>
      <c r="C371" s="96"/>
      <c r="D371" s="2"/>
      <c r="E371" s="3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39"/>
      <c r="T371" s="39"/>
      <c r="U371" s="39"/>
      <c r="V371" s="48"/>
    </row>
    <row r="372" spans="1:26" ht="12.75">
      <c r="A372" s="65">
        <v>2</v>
      </c>
      <c r="B372" s="395"/>
      <c r="C372" s="388" t="s">
        <v>12</v>
      </c>
      <c r="D372" s="388" t="s">
        <v>13</v>
      </c>
      <c r="E372" s="389" t="s">
        <v>14</v>
      </c>
      <c r="F372" s="35" t="s">
        <v>15</v>
      </c>
      <c r="G372" s="35" t="s">
        <v>16</v>
      </c>
      <c r="H372" s="35" t="s">
        <v>17</v>
      </c>
      <c r="I372" s="35" t="s">
        <v>18</v>
      </c>
      <c r="J372" s="35" t="s">
        <v>19</v>
      </c>
      <c r="K372" s="35" t="s">
        <v>20</v>
      </c>
      <c r="L372" s="35" t="s">
        <v>21</v>
      </c>
      <c r="M372" s="35" t="s">
        <v>22</v>
      </c>
      <c r="N372" s="35" t="s">
        <v>23</v>
      </c>
      <c r="O372" s="35" t="s">
        <v>24</v>
      </c>
      <c r="P372" s="35" t="s">
        <v>25</v>
      </c>
      <c r="Q372" s="35" t="s">
        <v>26</v>
      </c>
      <c r="R372" s="35" t="s">
        <v>27</v>
      </c>
      <c r="S372" s="36" t="s">
        <v>29</v>
      </c>
      <c r="T372" s="35" t="s">
        <v>123</v>
      </c>
      <c r="U372" s="35" t="s">
        <v>28</v>
      </c>
      <c r="V372" s="37"/>
    </row>
    <row r="373" spans="1:26" ht="13.5" thickBot="1">
      <c r="A373" s="65">
        <v>2</v>
      </c>
      <c r="B373" s="395"/>
      <c r="C373" s="388"/>
      <c r="D373" s="388"/>
      <c r="E373" s="389"/>
      <c r="F373" s="35">
        <v>36</v>
      </c>
      <c r="G373" s="35">
        <v>20</v>
      </c>
      <c r="H373" s="35">
        <v>20</v>
      </c>
      <c r="I373" s="35">
        <v>50</v>
      </c>
      <c r="J373" s="35">
        <v>50</v>
      </c>
      <c r="K373" s="35">
        <v>50</v>
      </c>
      <c r="L373" s="35">
        <v>50</v>
      </c>
      <c r="M373" s="35">
        <v>36</v>
      </c>
      <c r="N373" s="35">
        <v>50</v>
      </c>
      <c r="O373" s="35">
        <v>50</v>
      </c>
      <c r="P373" s="35">
        <v>50</v>
      </c>
      <c r="Q373" s="35">
        <v>50</v>
      </c>
      <c r="R373" s="35">
        <v>65</v>
      </c>
      <c r="S373" s="35">
        <v>65</v>
      </c>
      <c r="T373" s="35">
        <v>150</v>
      </c>
      <c r="U373" s="35">
        <v>26</v>
      </c>
      <c r="V373" s="37">
        <f>SUM(F373:S373)</f>
        <v>642</v>
      </c>
    </row>
    <row r="374" spans="1:26" ht="15">
      <c r="A374" s="65">
        <v>2</v>
      </c>
      <c r="B374" s="391">
        <f>'2-ΠΡΟΓΡΑΜΜΑ'!C2+11</f>
        <v>42909</v>
      </c>
      <c r="C374" s="52" t="s">
        <v>30</v>
      </c>
      <c r="D374" s="19" t="s">
        <v>31</v>
      </c>
      <c r="E374" s="15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42">
        <f>F374*$F$40+G374*$G$40+H374*$H$40+I374*$I$40+J374*$J$40+K374*$K$40+L374*$L$40+M374*$M$40+N374*$N$40+O374*$O$40+P374*$P$40+Q374*$Q$40+R374*$R$40+U374*$U$40+S374*$S$40+T374*$T$188</f>
        <v>0</v>
      </c>
      <c r="Y374" s="86" t="s">
        <v>30</v>
      </c>
      <c r="Z374" s="87" t="str">
        <f>IF(F375=1,"Γ1,","")&amp;""&amp;IF(G375=1,"Γ2,","")&amp;""&amp;IF(H375=1,"Γ3,","")&amp;""&amp;IF(I375=1,"Γ4,","")&amp;""&amp;IF(J375=1,"Γ5,","")&amp;""&amp;IF(K375=1,"Γ6,","")&amp;""&amp;IF(L375=1,"Γ7,","")&amp;""&amp;IF(M375=1,"B1,","")&amp;""&amp;IF(N375=1,"B2,","")&amp;""&amp;IF(O375=1,"B3,","")&amp;""&amp;IF(P375=1,"B4,","")&amp;""&amp;IF(Q375=1,"ΦΧ,","")&amp;""&amp;IF(R375=1,"ΚΑΜ,","")&amp;""&amp;IF(U375=1,"ΣΧ,","")&amp;""&amp;IF(T375=1,"Κ28,","")&amp;""&amp;IF(S375=1,"ΣΕΥΠ,","")</f>
        <v>Γ1,</v>
      </c>
    </row>
    <row r="375" spans="1:26" ht="15">
      <c r="A375" s="65">
        <v>2</v>
      </c>
      <c r="B375" s="392"/>
      <c r="C375" s="53"/>
      <c r="D375" s="20" t="s">
        <v>32</v>
      </c>
      <c r="E375" s="261">
        <v>2</v>
      </c>
      <c r="F375" s="11">
        <v>1</v>
      </c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42">
        <f>F375*$F$40+G375*$G$40+H375*$H$40+I375*$I$40+J375*$J$40+K375*$K$40+L375*$L$40+M375*$M$40+N375*$N$40+O375*$O$40+P375*$P$40+Q375*$Q$40+R375*$R$40+U375*$U$40+S375*$S$40+T375*$T$188</f>
        <v>36</v>
      </c>
      <c r="W375" s="7">
        <f>IF(SUM(F375:S375)=1,1,ROUND(SUM(F375:S375)/2+SUM(F375:S375)+IF(T375=1,3,0),0))</f>
        <v>1</v>
      </c>
      <c r="Y375" s="88" t="s">
        <v>35</v>
      </c>
      <c r="Z375" s="89" t="str">
        <f>IF(F380=1,"Γ1,","")&amp;""&amp;IF(G380=1,"Γ2,","")&amp;""&amp;IF(H380=1,"Γ3,","")&amp;""&amp;IF(I380=1,"Γ4,","")&amp;""&amp;IF(J380=1,"Γ5,","")&amp;""&amp;IF(K380=1,"Γ6,","")&amp;""&amp;IF(L380=1,"Γ7,","")&amp;""&amp;IF(M380=1,"B1,","")&amp;""&amp;IF(N380=1,"B2,","")&amp;""&amp;IF(O380=1,"B3,","")&amp;""&amp;IF(P380=1,"B4,","")&amp;""&amp;IF(Q380=1,"ΦΧ,","")&amp;""&amp;IF(R380=1,"ΚΑΜ,","")&amp;""&amp;IF(U380=1,"ΣΧ,","")&amp;""&amp;IF(T380=1,"Κ28,","")&amp;""&amp;IF(S380=1,"ΣΕΥΠ,","")</f>
        <v>Γ1,</v>
      </c>
    </row>
    <row r="376" spans="1:26" ht="15">
      <c r="A376" s="65">
        <v>2</v>
      </c>
      <c r="B376" s="392"/>
      <c r="C376" s="54"/>
      <c r="D376" s="19" t="s">
        <v>33</v>
      </c>
      <c r="E376" s="15">
        <v>293</v>
      </c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>
        <v>1</v>
      </c>
      <c r="S376" s="12">
        <v>1</v>
      </c>
      <c r="T376" s="12">
        <v>1</v>
      </c>
      <c r="U376" s="12"/>
      <c r="V376" s="42">
        <f>F376*$F$40+G376*$G$40+H376*$H$40+I376*$I$40+J376*$J$40+K376*$K$40+L376*$L$40+M376*$M$40+N376*$N$40+O376*$O$40+P376*$P$40+Q376*$Q$40+R376*$R$40+U376*$U$40+S376*$S$40+T376*$T$188</f>
        <v>280</v>
      </c>
      <c r="Y376" s="88" t="s">
        <v>37</v>
      </c>
      <c r="Z376" s="89" t="str">
        <f>IF(F389=1,"Γ1,","")&amp;""&amp;IF(G389=1,"Γ2,","")&amp;""&amp;IF(H389=1,"Γ3,","")&amp;""&amp;IF(I389=1,"Γ4,","")&amp;""&amp;IF(J389=1,"Γ5,","")&amp;""&amp;IF(K389=1,"Γ6,","")&amp;""&amp;IF(L389=1,"Γ7,","")&amp;""&amp;IF(M389=1,"B1,","")&amp;""&amp;IF(N389=1,"B2,","")&amp;""&amp;IF(O389=1,"B3,","")&amp;""&amp;IF(P389=1,"B4,","")&amp;""&amp;IF(Q389=1,"ΦΧ,","")&amp;""&amp;IF(R389=1,"ΚΑΜ,","")&amp;""&amp;IF(U389=1,"ΣΧ,","")&amp;""&amp;IF(T389=1,"Κ28,","")&amp;""&amp;IF(S389=1,"ΣΕΥΠ,","")</f>
        <v>B2,</v>
      </c>
    </row>
    <row r="377" spans="1:26" ht="15">
      <c r="A377" s="65">
        <v>2</v>
      </c>
      <c r="B377" s="392"/>
      <c r="C377" s="18">
        <f>E374+E375+E376+E377</f>
        <v>302</v>
      </c>
      <c r="D377" s="20" t="s">
        <v>34</v>
      </c>
      <c r="E377" s="135">
        <v>7</v>
      </c>
      <c r="F377" s="11"/>
      <c r="G377" s="11"/>
      <c r="H377" s="11"/>
      <c r="I377" s="11">
        <v>1</v>
      </c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42">
        <f>F377*$F$40+G377*$G$40+H377*$H$40+I377*$I$40+J377*$J$40+K377*$K$40+L377*$L$40+M377*$M$40+N377*$N$40+O377*$O$40+P377*$P$40+Q377*$Q$40+R377*$R$40+U377*$U$40+S377*$S$40+T377*$T$188</f>
        <v>50</v>
      </c>
      <c r="Y377" s="88" t="s">
        <v>38</v>
      </c>
      <c r="Z377" s="89" t="str">
        <f>IF(F394=1,"Γ1,","")&amp;""&amp;IF(G394=1,"Γ2,","")&amp;""&amp;IF(H394=1,"Γ3,","")&amp;""&amp;IF(I394=1,"Γ4,","")&amp;""&amp;IF(J394=1,"Γ5,","")&amp;""&amp;IF(K394=1,"Γ6,","")&amp;""&amp;IF(L394=1,"Γ7,","")&amp;""&amp;IF(M394=1,"B1,","")&amp;""&amp;IF(N394=1,"B2,","")&amp;""&amp;IF(O394=1,"B3,","")&amp;""&amp;IF(P394=1,"B4,","")&amp;""&amp;IF(Q394=1,"ΦΧ,","")&amp;""&amp;IF(R394=1,"ΚΑΜ,","")&amp;""&amp;IF(U394=1,"ΣΧ,","")&amp;""&amp;IF(T394=1,"Κ28,","")&amp;""&amp;IF(S394=1,"ΣΕΥΠ,","")</f>
        <v>Γ4,</v>
      </c>
    </row>
    <row r="378" spans="1:26" ht="15.75" thickBot="1">
      <c r="A378" s="65">
        <v>2</v>
      </c>
      <c r="B378" s="392"/>
      <c r="C378" s="21"/>
      <c r="D378" s="22"/>
      <c r="E378" s="136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1"/>
      <c r="S378" s="31"/>
      <c r="T378" s="31"/>
      <c r="U378" s="31"/>
      <c r="V378" s="42"/>
      <c r="Y378" s="90" t="s">
        <v>40</v>
      </c>
      <c r="Z378" s="91" t="str">
        <f>IF(F403=1,"Γ1,","")&amp;""&amp;IF(G403=1,"Γ2,","")&amp;""&amp;IF(H403=1,"Γ3,","")&amp;""&amp;IF(I403=1,"Γ4,","")&amp;""&amp;IF(J403=1,"Γ5,","")&amp;""&amp;IF(K403=1,"Γ6,","")&amp;""&amp;IF(L403=1,"Γ7,","")&amp;""&amp;IF(M403=1,"B1,","")&amp;""&amp;IF(N403=1,"B2,","")&amp;""&amp;IF(O403=1,"B3,","")&amp;""&amp;IF(P403=1,"B4,","")&amp;""&amp;IF(Q403=1,"ΦΧ,","")&amp;""&amp;IF(R403=1,"ΚΑΜ,","")&amp;""&amp;IF(U403=1,"ΣΧ,","")&amp;""&amp;IF(T403=1,"Κ28,","")&amp;""&amp;IF(S403=1,"ΣΕΥΠ,","")</f>
        <v>Γ4,Γ5,Γ6,Γ7,ΚΑΜ,Κ28,ΣΕΥΠ,</v>
      </c>
    </row>
    <row r="379" spans="1:26" ht="12.75">
      <c r="A379" s="65">
        <v>2</v>
      </c>
      <c r="B379" s="392"/>
      <c r="C379" s="55" t="s">
        <v>35</v>
      </c>
      <c r="D379" s="19" t="s">
        <v>31</v>
      </c>
      <c r="E379" s="15">
        <v>20</v>
      </c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>
        <v>1</v>
      </c>
      <c r="R379" s="12"/>
      <c r="S379" s="12"/>
      <c r="T379" s="12"/>
      <c r="U379" s="12"/>
      <c r="V379" s="42">
        <f t="shared" ref="V379:V386" si="28">F379*$F$40+G379*$G$40+H379*$H$40+I379*$I$40+J379*$J$40+K379*$K$40+L379*$L$40+M379*$M$40+N379*$N$40+O379*$O$40+P379*$P$40+Q379*$Q$40+R379*$R$40+U379*$U$40+S379*$S$40+T379*$T$188</f>
        <v>50</v>
      </c>
    </row>
    <row r="380" spans="1:26" ht="12.75">
      <c r="A380" s="65">
        <v>2</v>
      </c>
      <c r="B380" s="392"/>
      <c r="C380" s="56"/>
      <c r="D380" s="20" t="s">
        <v>32</v>
      </c>
      <c r="E380" s="262">
        <v>7</v>
      </c>
      <c r="F380" s="11">
        <v>1</v>
      </c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42">
        <f t="shared" si="28"/>
        <v>36</v>
      </c>
      <c r="W380" s="7">
        <f>IF(SUM(F380:S380)=1,1,ROUND(SUM(F380:S380)/2+SUM(F380:S380)+IF(T380=1,3,0),0))</f>
        <v>1</v>
      </c>
    </row>
    <row r="381" spans="1:26" ht="12.75">
      <c r="A381" s="65">
        <v>2</v>
      </c>
      <c r="B381" s="392"/>
      <c r="C381" s="56"/>
      <c r="D381" s="19" t="s">
        <v>33</v>
      </c>
      <c r="E381" s="15">
        <v>454</v>
      </c>
      <c r="F381" s="12"/>
      <c r="G381" s="12"/>
      <c r="H381" s="12"/>
      <c r="I381" s="12"/>
      <c r="J381" s="12"/>
      <c r="K381" s="12"/>
      <c r="L381" s="12"/>
      <c r="M381" s="12"/>
      <c r="N381" s="12">
        <v>1</v>
      </c>
      <c r="O381" s="12">
        <v>1</v>
      </c>
      <c r="P381" s="12"/>
      <c r="Q381" s="12"/>
      <c r="R381" s="12"/>
      <c r="S381" s="12"/>
      <c r="T381" s="12">
        <v>1</v>
      </c>
      <c r="U381" s="12"/>
      <c r="V381" s="42">
        <f t="shared" si="28"/>
        <v>250</v>
      </c>
    </row>
    <row r="382" spans="1:26" ht="12.75">
      <c r="A382" s="65">
        <v>2</v>
      </c>
      <c r="B382" s="392"/>
      <c r="C382" s="50">
        <f>E379+E380+E381+E382+E383+E384+E385+E386</f>
        <v>492</v>
      </c>
      <c r="D382" s="20" t="s">
        <v>34</v>
      </c>
      <c r="E382" s="135">
        <v>11</v>
      </c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>
        <v>1</v>
      </c>
      <c r="Q382" s="11"/>
      <c r="R382" s="11"/>
      <c r="S382" s="11"/>
      <c r="T382" s="11"/>
      <c r="U382" s="11"/>
      <c r="V382" s="42">
        <f t="shared" si="28"/>
        <v>50</v>
      </c>
    </row>
    <row r="383" spans="1:26" ht="12.75" hidden="1" customHeight="1">
      <c r="A383" s="65">
        <v>2</v>
      </c>
      <c r="B383" s="392"/>
      <c r="C383" s="57" t="s">
        <v>36</v>
      </c>
      <c r="D383" s="19" t="s">
        <v>31</v>
      </c>
      <c r="E383" s="15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42">
        <f t="shared" si="28"/>
        <v>0</v>
      </c>
    </row>
    <row r="384" spans="1:26" ht="12.75" hidden="1" customHeight="1">
      <c r="A384" s="65">
        <v>2</v>
      </c>
      <c r="B384" s="392"/>
      <c r="C384" s="58"/>
      <c r="D384" s="20" t="s">
        <v>32</v>
      </c>
      <c r="E384" s="135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42">
        <f t="shared" si="28"/>
        <v>0</v>
      </c>
    </row>
    <row r="385" spans="1:23" ht="12.75" hidden="1" customHeight="1">
      <c r="A385" s="65">
        <v>2</v>
      </c>
      <c r="B385" s="392"/>
      <c r="C385" s="59"/>
      <c r="D385" s="19" t="s">
        <v>33</v>
      </c>
      <c r="E385" s="15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42">
        <f t="shared" si="28"/>
        <v>0</v>
      </c>
    </row>
    <row r="386" spans="1:23" ht="12.75" hidden="1" customHeight="1">
      <c r="A386" s="65">
        <v>2</v>
      </c>
      <c r="B386" s="392"/>
      <c r="D386" s="20" t="s">
        <v>34</v>
      </c>
      <c r="E386" s="135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42">
        <f t="shared" si="28"/>
        <v>0</v>
      </c>
    </row>
    <row r="387" spans="1:23" ht="12.75">
      <c r="A387" s="65">
        <v>2</v>
      </c>
      <c r="B387" s="392"/>
      <c r="C387" s="21"/>
      <c r="D387" s="22"/>
      <c r="E387" s="136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1"/>
      <c r="S387" s="31"/>
      <c r="T387" s="31"/>
      <c r="U387" s="31"/>
      <c r="V387" s="42"/>
    </row>
    <row r="388" spans="1:23" ht="12.75">
      <c r="A388" s="65">
        <v>2</v>
      </c>
      <c r="B388" s="392"/>
      <c r="C388" s="52" t="s">
        <v>37</v>
      </c>
      <c r="D388" s="19" t="s">
        <v>31</v>
      </c>
      <c r="E388" s="15">
        <v>70</v>
      </c>
      <c r="F388" s="12"/>
      <c r="G388" s="12"/>
      <c r="H388" s="12"/>
      <c r="I388" s="12">
        <v>1</v>
      </c>
      <c r="J388" s="12">
        <v>1</v>
      </c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42">
        <f>F388*$F$40+G388*$G$40+H388*$H$40+I388*$I$40+J388*$J$40+K388*$K$40+L388*$L$40+M388*$M$40+N388*$N$40+O388*$O$40+P388*$P$40+Q388*$Q$40+R388*$R$40+U388*$U$40+S388*$S$40+T388*$T$188</f>
        <v>100</v>
      </c>
    </row>
    <row r="389" spans="1:23" ht="12.75">
      <c r="A389" s="65">
        <v>2</v>
      </c>
      <c r="B389" s="392"/>
      <c r="C389" s="53"/>
      <c r="D389" s="20" t="s">
        <v>32</v>
      </c>
      <c r="E389" s="262">
        <v>30</v>
      </c>
      <c r="F389" s="11"/>
      <c r="G389" s="11"/>
      <c r="H389" s="11"/>
      <c r="I389" s="11"/>
      <c r="J389" s="11"/>
      <c r="K389" s="11"/>
      <c r="L389" s="11"/>
      <c r="M389" s="11"/>
      <c r="N389" s="11">
        <v>1</v>
      </c>
      <c r="O389" s="11"/>
      <c r="P389" s="11"/>
      <c r="Q389" s="11"/>
      <c r="R389" s="11"/>
      <c r="S389" s="11"/>
      <c r="T389" s="11"/>
      <c r="U389" s="11"/>
      <c r="V389" s="42">
        <f>F389*$F$40+G389*$G$40+H389*$H$40+I389*$I$40+J389*$J$40+K389*$K$40+L389*$L$40+M389*$M$40+N389*$N$40+O389*$O$40+P389*$P$40+Q389*$Q$40+R389*$R$40+U389*$U$40+S389*$S$40+T389*$T$188</f>
        <v>50</v>
      </c>
      <c r="W389" s="7">
        <f>IF(SUM(F389:S389)=1,1,ROUND(SUM(F389:S389)/2+SUM(F389:S389)+IF(T389=1,3,0),0))</f>
        <v>1</v>
      </c>
    </row>
    <row r="390" spans="1:23" ht="12.75">
      <c r="A390" s="65">
        <v>2</v>
      </c>
      <c r="B390" s="392"/>
      <c r="C390" s="54"/>
      <c r="D390" s="19" t="s">
        <v>33</v>
      </c>
      <c r="E390" s="15">
        <v>75</v>
      </c>
      <c r="F390" s="12"/>
      <c r="G390" s="12"/>
      <c r="H390" s="12"/>
      <c r="I390" s="12"/>
      <c r="J390" s="12"/>
      <c r="K390" s="12"/>
      <c r="L390" s="12"/>
      <c r="M390" s="12"/>
      <c r="N390" s="12"/>
      <c r="O390" s="12">
        <v>1</v>
      </c>
      <c r="P390" s="12">
        <v>1</v>
      </c>
      <c r="Q390" s="12"/>
      <c r="R390" s="12"/>
      <c r="S390" s="12"/>
      <c r="T390" s="12"/>
      <c r="U390" s="12"/>
      <c r="V390" s="42">
        <f>F390*$F$40+G390*$G$40+H390*$H$40+I390*$I$40+J390*$J$40+K390*$K$40+L390*$L$40+M390*$M$40+N390*$N$40+O390*$O$40+P390*$P$40+Q390*$Q$40+R390*$R$40+U390*$U$40+S390*$S$40+T390*$T$188</f>
        <v>100</v>
      </c>
    </row>
    <row r="391" spans="1:23" ht="12.75">
      <c r="A391" s="65">
        <v>2</v>
      </c>
      <c r="B391" s="392"/>
      <c r="C391" s="18">
        <f>E388+E389+E390+E391</f>
        <v>461</v>
      </c>
      <c r="D391" s="20" t="s">
        <v>34</v>
      </c>
      <c r="E391" s="135">
        <v>286</v>
      </c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>
        <v>1</v>
      </c>
      <c r="S391" s="11">
        <v>1</v>
      </c>
      <c r="T391" s="11">
        <v>1</v>
      </c>
      <c r="U391" s="11"/>
      <c r="V391" s="42">
        <f>F391*$F$40+G391*$G$40+H391*$H$40+I391*$I$40+J391*$J$40+K391*$K$40+L391*$L$40+M391*$M$40+N391*$N$40+O391*$O$40+P391*$P$40+Q391*$Q$40+R391*$R$40+U391*$U$40+S391*$S$40+T391*$T$188</f>
        <v>280</v>
      </c>
    </row>
    <row r="392" spans="1:23" ht="12.75">
      <c r="A392" s="65">
        <v>2</v>
      </c>
      <c r="B392" s="392"/>
      <c r="C392" s="21"/>
      <c r="D392" s="22"/>
      <c r="E392" s="136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1"/>
      <c r="S392" s="31"/>
      <c r="T392" s="31"/>
      <c r="U392" s="31"/>
      <c r="V392" s="42"/>
    </row>
    <row r="393" spans="1:23" ht="12.75">
      <c r="A393" s="65">
        <v>2</v>
      </c>
      <c r="B393" s="392"/>
      <c r="C393" s="55" t="s">
        <v>38</v>
      </c>
      <c r="D393" s="19" t="s">
        <v>31</v>
      </c>
      <c r="E393" s="15">
        <v>3</v>
      </c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>
        <v>1</v>
      </c>
      <c r="Q393" s="12"/>
      <c r="R393" s="12"/>
      <c r="S393" s="12"/>
      <c r="T393" s="12"/>
      <c r="U393" s="12"/>
      <c r="V393" s="42">
        <f t="shared" ref="V393:V400" si="29">F393*$F$40+G393*$G$40+H393*$H$40+I393*$I$40+J393*$J$40+K393*$K$40+L393*$L$40+M393*$M$40+N393*$N$40+O393*$O$40+P393*$P$40+Q393*$Q$40+R393*$R$40+U393*$U$40+S393*$S$40+T393*$T$188</f>
        <v>50</v>
      </c>
    </row>
    <row r="394" spans="1:23" ht="12.75">
      <c r="A394" s="65">
        <v>2</v>
      </c>
      <c r="B394" s="392"/>
      <c r="C394" s="56"/>
      <c r="D394" s="20" t="s">
        <v>32</v>
      </c>
      <c r="E394" s="254">
        <v>7</v>
      </c>
      <c r="F394" s="11"/>
      <c r="G394" s="11"/>
      <c r="H394" s="11"/>
      <c r="I394" s="11">
        <v>1</v>
      </c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42">
        <f t="shared" si="29"/>
        <v>50</v>
      </c>
      <c r="W394" s="7">
        <f>IF(SUM(F394:S394)=1,1,ROUND(SUM(F394:S394)/2+SUM(F394:S394)+IF(T394=1,3,0),0))</f>
        <v>1</v>
      </c>
    </row>
    <row r="395" spans="1:23" ht="12.75">
      <c r="A395" s="65">
        <v>2</v>
      </c>
      <c r="B395" s="392"/>
      <c r="C395" s="56"/>
      <c r="D395" s="19" t="s">
        <v>33</v>
      </c>
      <c r="E395" s="15">
        <v>5</v>
      </c>
      <c r="F395" s="12">
        <v>1</v>
      </c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42">
        <f t="shared" si="29"/>
        <v>36</v>
      </c>
    </row>
    <row r="396" spans="1:23" ht="12.75">
      <c r="A396" s="65">
        <v>2</v>
      </c>
      <c r="B396" s="392"/>
      <c r="C396" s="50">
        <f>E393+E394+E395+E396+E397+E398+E399+E400</f>
        <v>37</v>
      </c>
      <c r="D396" s="20" t="s">
        <v>34</v>
      </c>
      <c r="E396" s="359">
        <v>22</v>
      </c>
      <c r="F396" s="11"/>
      <c r="G396" s="11"/>
      <c r="H396" s="11"/>
      <c r="I396" s="11"/>
      <c r="J396" s="11"/>
      <c r="K396" s="11"/>
      <c r="L396" s="11"/>
      <c r="M396" s="11"/>
      <c r="N396" s="11"/>
      <c r="O396" s="11">
        <v>1</v>
      </c>
      <c r="P396" s="11"/>
      <c r="Q396" s="11"/>
      <c r="R396" s="11"/>
      <c r="S396" s="11"/>
      <c r="T396" s="11"/>
      <c r="U396" s="11"/>
      <c r="V396" s="42">
        <f t="shared" si="29"/>
        <v>50</v>
      </c>
    </row>
    <row r="397" spans="1:23" ht="12.75" hidden="1" customHeight="1">
      <c r="A397" s="65">
        <v>2</v>
      </c>
      <c r="B397" s="392"/>
      <c r="C397" s="57" t="s">
        <v>39</v>
      </c>
      <c r="D397" s="19" t="s">
        <v>31</v>
      </c>
      <c r="E397" s="15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42">
        <f t="shared" si="29"/>
        <v>0</v>
      </c>
    </row>
    <row r="398" spans="1:23" ht="12.75" hidden="1" customHeight="1">
      <c r="A398" s="65">
        <v>2</v>
      </c>
      <c r="B398" s="392"/>
      <c r="C398" s="58"/>
      <c r="D398" s="20" t="s">
        <v>32</v>
      </c>
      <c r="E398" s="135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42">
        <f t="shared" si="29"/>
        <v>0</v>
      </c>
    </row>
    <row r="399" spans="1:23" ht="12.75" hidden="1" customHeight="1">
      <c r="A399" s="65">
        <v>2</v>
      </c>
      <c r="B399" s="392"/>
      <c r="C399" s="59"/>
      <c r="D399" s="19" t="s">
        <v>33</v>
      </c>
      <c r="E399" s="15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42">
        <f t="shared" si="29"/>
        <v>0</v>
      </c>
    </row>
    <row r="400" spans="1:23" ht="12.75" hidden="1" customHeight="1">
      <c r="A400" s="65">
        <v>2</v>
      </c>
      <c r="B400" s="392"/>
      <c r="D400" s="20" t="s">
        <v>34</v>
      </c>
      <c r="E400" s="135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42">
        <f t="shared" si="29"/>
        <v>0</v>
      </c>
    </row>
    <row r="401" spans="1:26" ht="12.75">
      <c r="A401" s="65">
        <v>2</v>
      </c>
      <c r="B401" s="392"/>
      <c r="C401" s="21"/>
      <c r="D401" s="22"/>
      <c r="E401" s="136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1"/>
      <c r="S401" s="31"/>
      <c r="T401" s="31"/>
      <c r="U401" s="31"/>
      <c r="V401" s="42"/>
    </row>
    <row r="402" spans="1:26" ht="12.75">
      <c r="A402" s="65">
        <v>2</v>
      </c>
      <c r="B402" s="392"/>
      <c r="C402" s="52" t="s">
        <v>40</v>
      </c>
      <c r="D402" s="19" t="s">
        <v>31</v>
      </c>
      <c r="E402" s="15">
        <v>2</v>
      </c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>
        <v>1</v>
      </c>
      <c r="Q402" s="12"/>
      <c r="R402" s="12"/>
      <c r="S402" s="12"/>
      <c r="T402" s="12"/>
      <c r="U402" s="12"/>
      <c r="V402" s="42">
        <f>F402*$F$40+G402*$G$40+H402*$H$40+I402*$I$40+J402*$J$40+K402*$K$40+L402*$L$40+M402*$M$40+N402*$N$40+O402*$O$40+P402*$P$40+Q402*$Q$40+R402*$R$40+U402*$U$40+S402*$S$40+T402*$T$188</f>
        <v>50</v>
      </c>
    </row>
    <row r="403" spans="1:26" ht="12.75">
      <c r="A403" s="65">
        <v>2</v>
      </c>
      <c r="B403" s="392"/>
      <c r="C403" s="53"/>
      <c r="D403" s="20" t="s">
        <v>32</v>
      </c>
      <c r="E403" s="263">
        <v>408</v>
      </c>
      <c r="F403" s="260"/>
      <c r="G403" s="260"/>
      <c r="H403" s="260"/>
      <c r="I403" s="260">
        <v>1</v>
      </c>
      <c r="J403" s="260">
        <v>1</v>
      </c>
      <c r="K403" s="260">
        <v>1</v>
      </c>
      <c r="L403" s="260">
        <v>1</v>
      </c>
      <c r="M403" s="260"/>
      <c r="N403" s="260"/>
      <c r="O403" s="260"/>
      <c r="P403" s="260"/>
      <c r="Q403" s="264"/>
      <c r="R403" s="11">
        <v>1</v>
      </c>
      <c r="S403" s="11">
        <v>1</v>
      </c>
      <c r="T403" s="11">
        <v>1</v>
      </c>
      <c r="U403" s="11"/>
      <c r="V403" s="42">
        <f>F403*$F$40+G403*$G$40+H403*$H$40+I403*$I$40+J403*$J$40+K403*$K$40+L403*$L$40+M403*$M$40+N403*$N$40+O403*$O$40+P403*$P$40+Q403*$Q$40+R403*$R$40+U403*$U$40+S403*$S$40+T403*$T$188</f>
        <v>480</v>
      </c>
      <c r="W403" s="7">
        <f>IF(SUM(F403:S403)=1,1,ROUND(SUM(F403:S403)/2+SUM(F403:S403)+IF(T403=1,3,0),0))</f>
        <v>12</v>
      </c>
    </row>
    <row r="404" spans="1:26" ht="12.75">
      <c r="A404" s="65">
        <v>2</v>
      </c>
      <c r="B404" s="392"/>
      <c r="C404" s="54"/>
      <c r="D404" s="19" t="s">
        <v>33</v>
      </c>
      <c r="E404" s="15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357">
        <v>1</v>
      </c>
      <c r="R404" s="12"/>
      <c r="S404" s="12"/>
      <c r="T404" s="12"/>
      <c r="U404" s="12"/>
      <c r="V404" s="42">
        <f>F404*$F$40+G404*$G$40+H404*$H$40+I404*$I$40+J404*$J$40+K404*$K$40+L404*$L$40+M404*$M$40+N404*$N$40+O404*$O$40+P404*$P$40+Q404*$Q$40+R404*$R$40+U404*$U$40+S404*$S$40+T404*$T$188</f>
        <v>50</v>
      </c>
    </row>
    <row r="405" spans="1:26" ht="12.75">
      <c r="A405" s="65">
        <v>2</v>
      </c>
      <c r="B405" s="392"/>
      <c r="C405" s="18">
        <f>E402+E403+E404+E405</f>
        <v>432</v>
      </c>
      <c r="D405" s="20" t="s">
        <v>34</v>
      </c>
      <c r="E405" s="359">
        <v>22</v>
      </c>
      <c r="F405" s="11"/>
      <c r="G405" s="11"/>
      <c r="H405" s="11"/>
      <c r="I405" s="11"/>
      <c r="J405" s="11"/>
      <c r="K405" s="11"/>
      <c r="L405" s="11"/>
      <c r="M405" s="11"/>
      <c r="N405" s="11"/>
      <c r="O405" s="11">
        <v>1</v>
      </c>
      <c r="P405" s="11"/>
      <c r="Q405" s="11"/>
      <c r="R405" s="11"/>
      <c r="S405" s="11"/>
      <c r="T405" s="11"/>
      <c r="U405" s="11"/>
      <c r="V405" s="42">
        <f>F405*$F$40+G405*$G$40+H405*$H$40+I405*$I$40+J405*$J$40+K405*$K$40+L405*$L$40+M405*$M$40+N405*$N$40+O405*$O$40+P405*$P$40+Q405*$Q$40+R405*$R$40+U405*$U$40+S405*$S$40+T405*$T$188</f>
        <v>50</v>
      </c>
    </row>
    <row r="406" spans="1:26" ht="15" customHeight="1">
      <c r="A406" s="65">
        <v>2</v>
      </c>
      <c r="B406" s="105"/>
      <c r="C406" s="21"/>
      <c r="D406" s="22"/>
      <c r="E406" s="136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1"/>
      <c r="U406" s="38"/>
      <c r="V406" s="42"/>
    </row>
    <row r="407" spans="1:26" s="348" customFormat="1" ht="15" customHeight="1">
      <c r="A407" s="348">
        <v>3</v>
      </c>
    </row>
    <row r="408" spans="1:26" s="348" customFormat="1" ht="15" customHeight="1"/>
    <row r="409" spans="1:26" ht="12.75">
      <c r="A409" s="65">
        <v>3</v>
      </c>
      <c r="B409" s="399"/>
      <c r="C409" s="388" t="s">
        <v>12</v>
      </c>
      <c r="D409" s="388" t="s">
        <v>13</v>
      </c>
      <c r="E409" s="389" t="s">
        <v>14</v>
      </c>
      <c r="F409" s="15" t="s">
        <v>15</v>
      </c>
      <c r="G409" s="15" t="s">
        <v>16</v>
      </c>
      <c r="H409" s="15" t="s">
        <v>17</v>
      </c>
      <c r="I409" s="15" t="s">
        <v>18</v>
      </c>
      <c r="J409" s="15" t="s">
        <v>19</v>
      </c>
      <c r="K409" s="15" t="s">
        <v>20</v>
      </c>
      <c r="L409" s="15" t="s">
        <v>21</v>
      </c>
      <c r="M409" s="15" t="s">
        <v>22</v>
      </c>
      <c r="N409" s="15" t="s">
        <v>23</v>
      </c>
      <c r="O409" s="15" t="s">
        <v>24</v>
      </c>
      <c r="P409" s="15" t="s">
        <v>25</v>
      </c>
      <c r="Q409" s="15" t="s">
        <v>26</v>
      </c>
      <c r="R409" s="15" t="s">
        <v>27</v>
      </c>
      <c r="S409" s="16" t="s">
        <v>29</v>
      </c>
      <c r="T409" s="15" t="s">
        <v>124</v>
      </c>
      <c r="U409" s="15" t="s">
        <v>28</v>
      </c>
      <c r="V409" s="37">
        <f>SUM(F409:S409)</f>
        <v>0</v>
      </c>
    </row>
    <row r="410" spans="1:26" ht="13.5" thickBot="1">
      <c r="A410" s="65">
        <v>3</v>
      </c>
      <c r="B410" s="395"/>
      <c r="C410" s="388"/>
      <c r="D410" s="388"/>
      <c r="E410" s="389"/>
      <c r="F410" s="15">
        <v>36</v>
      </c>
      <c r="G410" s="15">
        <v>20</v>
      </c>
      <c r="H410" s="15">
        <v>20</v>
      </c>
      <c r="I410" s="15">
        <v>50</v>
      </c>
      <c r="J410" s="15">
        <v>50</v>
      </c>
      <c r="K410" s="15">
        <v>50</v>
      </c>
      <c r="L410" s="15">
        <v>50</v>
      </c>
      <c r="M410" s="15">
        <v>36</v>
      </c>
      <c r="N410" s="15">
        <v>50</v>
      </c>
      <c r="O410" s="15">
        <v>50</v>
      </c>
      <c r="P410" s="15">
        <v>50</v>
      </c>
      <c r="Q410" s="15">
        <v>50</v>
      </c>
      <c r="R410" s="15">
        <v>65</v>
      </c>
      <c r="S410" s="15">
        <v>65</v>
      </c>
      <c r="T410" s="15">
        <v>150</v>
      </c>
      <c r="U410" s="15">
        <v>26</v>
      </c>
      <c r="V410" s="43">
        <f>SUM(F410:S410)</f>
        <v>642</v>
      </c>
    </row>
    <row r="411" spans="1:26" ht="15">
      <c r="A411" s="65">
        <v>3</v>
      </c>
      <c r="B411" s="397">
        <f>'2-ΠΡΟΓΡΑΜΜΑ'!C2+14</f>
        <v>42912</v>
      </c>
      <c r="C411" s="52" t="s">
        <v>30</v>
      </c>
      <c r="D411" s="17" t="s">
        <v>31</v>
      </c>
      <c r="E411" s="15">
        <v>50</v>
      </c>
      <c r="F411" s="12"/>
      <c r="G411" s="12"/>
      <c r="H411" s="12"/>
      <c r="I411" s="12"/>
      <c r="J411" s="12"/>
      <c r="K411" s="12"/>
      <c r="L411" s="12"/>
      <c r="M411" s="12"/>
      <c r="N411" s="12">
        <v>1</v>
      </c>
      <c r="O411" s="12"/>
      <c r="P411" s="12"/>
      <c r="Q411" s="12"/>
      <c r="R411" s="12"/>
      <c r="S411" s="12"/>
      <c r="T411" s="12"/>
      <c r="U411" s="12"/>
      <c r="V411" s="42">
        <f>F411*$F$40+G411*$G$40+H411*$H$40+I411*$I$40+J411*$J$40+K411*$K$40+L411*$L$40+M411*$M$40+N411*$N$40+O411*$O$40+P411*$P$40+Q411*$Q$40+R411*$R$40+U411*$U$40+S411*$S$40+T411*$T$188</f>
        <v>50</v>
      </c>
      <c r="Y411" s="86" t="s">
        <v>30</v>
      </c>
      <c r="Z411" s="87" t="str">
        <f>IF(F412=1,"Γ1,","")&amp;""&amp;IF(G412=1,"Γ2,","")&amp;""&amp;IF(H412=1,"Γ3,","")&amp;""&amp;IF(I412=1,"Γ4,","")&amp;""&amp;IF(J412=1,"Γ5,","")&amp;""&amp;IF(K412=1,"Γ6,","")&amp;""&amp;IF(L412=1,"Γ7,","")&amp;""&amp;IF(M412=1,"B1,","")&amp;""&amp;IF(N412=1,"B2,","")&amp;""&amp;IF(O412=1,"B3,","")&amp;""&amp;IF(P412=1,"B4,","")&amp;""&amp;IF(Q412=1,"ΦΧ,","")&amp;""&amp;IF(R412=1,"ΚΑΜ,","")&amp;""&amp;IF(U412=1,"ΣΧ,","")&amp;""&amp;IF(T412=1,"Κ28,","")&amp;""&amp;IF(S412=1,"ΣΕΥΠ,","")</f>
        <v>ΚΑΜ,</v>
      </c>
    </row>
    <row r="412" spans="1:26" ht="15">
      <c r="A412" s="65">
        <v>3</v>
      </c>
      <c r="B412" s="397"/>
      <c r="C412" s="53"/>
      <c r="D412" s="23" t="s">
        <v>32</v>
      </c>
      <c r="E412" s="265">
        <v>38</v>
      </c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>
        <v>1</v>
      </c>
      <c r="S412" s="11"/>
      <c r="T412" s="11"/>
      <c r="U412" s="11"/>
      <c r="V412" s="42">
        <f>F412*$F$40+G412*$G$40+H412*$H$40+I412*$I$40+J412*$J$40+K412*$K$40+L412*$L$40+M412*$M$40+N412*$N$40+O412*$O$40+P412*$P$40+Q412*$Q$40+R412*$R$40+U412*$U$40+S412*$S$40+T412*$T$188</f>
        <v>65</v>
      </c>
      <c r="W412" s="7">
        <f>IF(SUM(F412:S412)=1,1,ROUND(SUM(F412:S412)/2+SUM(F412:S412)+IF(T412=1,3,0),0))</f>
        <v>1</v>
      </c>
      <c r="Y412" s="88" t="s">
        <v>35</v>
      </c>
      <c r="Z412" s="89" t="str">
        <f>IF(F417=1,"Γ1,","")&amp;""&amp;IF(G417=1,"Γ2,","")&amp;""&amp;IF(H417=1,"Γ3,","")&amp;""&amp;IF(I417=1,"Γ4,","")&amp;""&amp;IF(J417=1,"Γ5,","")&amp;""&amp;IF(K417=1,"Γ6,","")&amp;""&amp;IF(L417=1,"Γ7,","")&amp;""&amp;IF(M417=1,"B1,","")&amp;""&amp;IF(N417=1,"B2,","")&amp;""&amp;IF(O417=1,"B3,","")&amp;""&amp;IF(P417=1,"B4,","")&amp;""&amp;IF(Q417=1,"ΦΧ,","")&amp;""&amp;IF(R417=1,"ΚΑΜ,","")&amp;""&amp;IF(U417=1,"ΣΧ,","")&amp;""&amp;IF(T417=1,"Κ28,","")&amp;""&amp;IF(S417=1,"ΣΕΥΠ,","")</f>
        <v>Γ4,Γ5,Γ6,Γ7,B2,B3,Κ28,</v>
      </c>
    </row>
    <row r="413" spans="1:26" ht="15">
      <c r="A413" s="65">
        <v>3</v>
      </c>
      <c r="B413" s="397"/>
      <c r="C413" s="54"/>
      <c r="D413" s="17" t="s">
        <v>33</v>
      </c>
      <c r="E413" s="15">
        <v>17</v>
      </c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>
        <v>1</v>
      </c>
      <c r="Q413" s="12"/>
      <c r="R413" s="12"/>
      <c r="S413" s="12"/>
      <c r="T413" s="12"/>
      <c r="U413" s="12"/>
      <c r="V413" s="42">
        <f>F413*$F$40+G413*$G$40+H413*$H$40+I413*$I$40+J413*$J$40+K413*$K$40+L413*$L$40+M413*$M$40+N413*$N$40+O413*$O$40+P413*$P$40+Q413*$Q$40+R413*$R$40+U413*$U$40+S413*$S$40+T413*$T$188</f>
        <v>50</v>
      </c>
      <c r="Y413" s="88" t="s">
        <v>37</v>
      </c>
      <c r="Z413" s="89" t="str">
        <f>IF(F426=1,"Γ1,","")&amp;""&amp;IF(G426=1,"Γ2,","")&amp;""&amp;IF(H426=1,"Γ3,","")&amp;""&amp;IF(I426=1,"Γ4,","")&amp;""&amp;IF(J426=1,"Γ5,","")&amp;""&amp;IF(K426=1,"Γ6,","")&amp;""&amp;IF(L426=1,"Γ7,","")&amp;""&amp;IF(M426=1,"B1,","")&amp;""&amp;IF(N426=1,"B2,","")&amp;""&amp;IF(O426=1,"B3,","")&amp;""&amp;IF(P426=1,"B4,","")&amp;""&amp;IF(Q426=1,"ΦΧ,","")&amp;""&amp;IF(R426=1,"ΚΑΜ,","")&amp;""&amp;IF(U426=1,"ΣΧ,","")&amp;""&amp;IF(T426=1,"Κ28,","")&amp;""&amp;IF(S426=1,"ΣΕΥΠ,","")</f>
        <v>B4,</v>
      </c>
    </row>
    <row r="414" spans="1:26" ht="15">
      <c r="A414" s="65">
        <v>3</v>
      </c>
      <c r="B414" s="397"/>
      <c r="C414" s="18">
        <f>E411+E412+E413+E414</f>
        <v>105</v>
      </c>
      <c r="D414" s="23" t="s">
        <v>34</v>
      </c>
      <c r="E414" s="135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42">
        <f>F414*$F$40+G414*$G$40+H414*$H$40+I414*$I$40+J414*$J$40+K414*$K$40+L414*$L$40+M414*$M$40+N414*$N$40+O414*$O$40+P414*$P$40+Q414*$Q$40+R414*$R$40+U414*$U$40+S414*$S$40+T414*$T$188</f>
        <v>0</v>
      </c>
      <c r="Y414" s="88" t="s">
        <v>38</v>
      </c>
      <c r="Z414" s="89" t="str">
        <f>IF(F431=1,"Γ1,","")&amp;""&amp;IF(G431=1,"Γ2,","")&amp;""&amp;IF(H431=1,"Γ3,","")&amp;""&amp;IF(I431=1,"Γ4,","")&amp;""&amp;IF(J431=1,"Γ5,","")&amp;""&amp;IF(K431=1,"Γ6,","")&amp;""&amp;IF(L431=1,"Γ7,","")&amp;""&amp;IF(M431=1,"B1,","")&amp;""&amp;IF(N431=1,"B2,","")&amp;""&amp;IF(O431=1,"B3,","")&amp;""&amp;IF(P431=1,"B4,","")&amp;""&amp;IF(Q431=1,"ΦΧ,","")&amp;""&amp;IF(R431=1,"ΚΑΜ,","")&amp;""&amp;IF(U431=1,"ΣΧ,","")&amp;""&amp;IF(T431=1,"Κ28,","")&amp;""&amp;IF(S431=1,"ΣΕΥΠ,","")</f>
        <v>Γ1,</v>
      </c>
    </row>
    <row r="415" spans="1:26" ht="15.75" thickBot="1">
      <c r="A415" s="65">
        <v>3</v>
      </c>
      <c r="B415" s="397"/>
      <c r="C415" s="21"/>
      <c r="D415" s="30"/>
      <c r="E415" s="136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1"/>
      <c r="S415" s="31"/>
      <c r="T415" s="31"/>
      <c r="U415" s="31"/>
      <c r="V415" s="45">
        <f>F415*$F$40+G415*$G$40+H415*$H$40+I415*$I$40+J415*$J$40+K415*$K$40+L415*$L$40+M415*$M$40+N415*$N$40+O415*$O$40+P415*$P$40+Q415*$Q$40+R415*$R$40+U415*$U$40+S415*AL415+T415*$T$40</f>
        <v>0</v>
      </c>
      <c r="Y415" s="90" t="s">
        <v>40</v>
      </c>
      <c r="Z415" s="91" t="str">
        <f>IF(F440=1,"Γ1,","")&amp;""&amp;IF(G440=1,"Γ2,","")&amp;""&amp;IF(H440=1,"Γ3,","")&amp;""&amp;IF(I440=1,"Γ4,","")&amp;""&amp;IF(J440=1,"Γ5,","")&amp;""&amp;IF(K440=1,"Γ6,","")&amp;""&amp;IF(L440=1,"Γ7,","")&amp;""&amp;IF(M440=1,"B1,","")&amp;""&amp;IF(N440=1,"B2,","")&amp;""&amp;IF(O440=1,"B3,","")&amp;""&amp;IF(P440=1,"B4,","")&amp;""&amp;IF(Q440=1,"ΦΧ,","")&amp;""&amp;IF(R440=1,"ΚΑΜ,","")&amp;""&amp;IF(U440=1,"ΣΧ,","")&amp;""&amp;IF(T440=1,"Κ28,","")&amp;""&amp;IF(S440=1,"ΣΕΥΠ,","")</f>
        <v>Γ4,Γ5,Γ6,Γ7,B2,Κ28,</v>
      </c>
    </row>
    <row r="416" spans="1:26" ht="12.75">
      <c r="A416" s="65">
        <v>3</v>
      </c>
      <c r="B416" s="397"/>
      <c r="C416" s="55" t="s">
        <v>35</v>
      </c>
      <c r="D416" s="17" t="s">
        <v>31</v>
      </c>
      <c r="E416" s="15">
        <v>30</v>
      </c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>
        <v>1</v>
      </c>
      <c r="Q416" s="12"/>
      <c r="R416" s="12"/>
      <c r="S416" s="12"/>
      <c r="T416" s="12"/>
      <c r="U416" s="12"/>
      <c r="V416" s="42">
        <f t="shared" ref="V416:V423" si="30">F416*$F$40+G416*$G$40+H416*$H$40+I416*$I$40+J416*$J$40+K416*$K$40+L416*$L$40+M416*$M$40+N416*$N$40+O416*$O$40+P416*$P$40+Q416*$Q$40+R416*$R$40+U416*$U$40+S416*$S$40+T416*$T$188</f>
        <v>50</v>
      </c>
    </row>
    <row r="417" spans="1:23" ht="12.75">
      <c r="A417" s="65">
        <v>3</v>
      </c>
      <c r="B417" s="397"/>
      <c r="C417" s="56"/>
      <c r="D417" s="23" t="s">
        <v>32</v>
      </c>
      <c r="E417" s="265">
        <v>372</v>
      </c>
      <c r="F417" s="11"/>
      <c r="G417" s="11"/>
      <c r="H417" s="11"/>
      <c r="I417" s="11">
        <v>1</v>
      </c>
      <c r="J417" s="11">
        <v>1</v>
      </c>
      <c r="K417" s="11">
        <v>1</v>
      </c>
      <c r="L417" s="11">
        <v>1</v>
      </c>
      <c r="M417" s="11"/>
      <c r="N417" s="11">
        <v>1</v>
      </c>
      <c r="O417" s="11">
        <v>1</v>
      </c>
      <c r="P417" s="11"/>
      <c r="Q417" s="11"/>
      <c r="R417" s="11"/>
      <c r="S417" s="11"/>
      <c r="T417" s="11">
        <v>1</v>
      </c>
      <c r="U417" s="11"/>
      <c r="V417" s="42">
        <f t="shared" si="30"/>
        <v>450</v>
      </c>
      <c r="W417" s="7">
        <f>IF(SUM(F417:S417)=1,1,ROUND(SUM(F417:S417)/2+SUM(F417:S417)+IF(T417=1,3,0),0))</f>
        <v>12</v>
      </c>
    </row>
    <row r="418" spans="1:23" ht="12.75">
      <c r="A418" s="65">
        <v>3</v>
      </c>
      <c r="B418" s="397"/>
      <c r="C418" s="56"/>
      <c r="D418" s="17" t="s">
        <v>33</v>
      </c>
      <c r="E418" s="113">
        <v>22</v>
      </c>
      <c r="F418" s="12">
        <v>1</v>
      </c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42">
        <f t="shared" si="30"/>
        <v>36</v>
      </c>
    </row>
    <row r="419" spans="1:23" ht="12.75">
      <c r="A419" s="65">
        <v>3</v>
      </c>
      <c r="B419" s="397"/>
      <c r="C419" s="50">
        <f>E416+E417+E418+E419+E420+E421+E422+E423</f>
        <v>534</v>
      </c>
      <c r="D419" s="23" t="s">
        <v>34</v>
      </c>
      <c r="E419" s="135">
        <v>110</v>
      </c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>
        <v>1</v>
      </c>
      <c r="S419" s="11">
        <v>1</v>
      </c>
      <c r="T419" s="11"/>
      <c r="U419" s="11"/>
      <c r="V419" s="42">
        <f t="shared" si="30"/>
        <v>130</v>
      </c>
    </row>
    <row r="420" spans="1:23" ht="12.75" hidden="1" customHeight="1">
      <c r="A420" s="65">
        <v>3</v>
      </c>
      <c r="B420" s="397"/>
      <c r="C420" s="57" t="s">
        <v>36</v>
      </c>
      <c r="D420" s="17" t="s">
        <v>31</v>
      </c>
      <c r="E420" s="15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42">
        <f t="shared" si="30"/>
        <v>0</v>
      </c>
    </row>
    <row r="421" spans="1:23" ht="12.75" hidden="1" customHeight="1">
      <c r="A421" s="65">
        <v>3</v>
      </c>
      <c r="B421" s="397"/>
      <c r="C421" s="58"/>
      <c r="D421" s="23" t="s">
        <v>32</v>
      </c>
      <c r="E421" s="135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42">
        <f t="shared" si="30"/>
        <v>0</v>
      </c>
    </row>
    <row r="422" spans="1:23" ht="12.75" hidden="1" customHeight="1">
      <c r="A422" s="65">
        <v>3</v>
      </c>
      <c r="B422" s="397"/>
      <c r="C422" s="59"/>
      <c r="D422" s="17" t="s">
        <v>33</v>
      </c>
      <c r="E422" s="15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42">
        <f t="shared" si="30"/>
        <v>0</v>
      </c>
    </row>
    <row r="423" spans="1:23" ht="12.75" hidden="1" customHeight="1">
      <c r="A423" s="65">
        <v>3</v>
      </c>
      <c r="B423" s="397"/>
      <c r="D423" s="23" t="s">
        <v>34</v>
      </c>
      <c r="E423" s="135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42">
        <f t="shared" si="30"/>
        <v>0</v>
      </c>
    </row>
    <row r="424" spans="1:23" ht="12.75">
      <c r="A424" s="65">
        <v>3</v>
      </c>
      <c r="B424" s="397"/>
      <c r="C424" s="21"/>
      <c r="D424" s="30"/>
      <c r="E424" s="136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1"/>
      <c r="S424" s="31"/>
      <c r="T424" s="31"/>
      <c r="U424" s="31"/>
      <c r="V424" s="45">
        <f>F424*$F$40+G424*$G$40+H424*$H$40+I424*$I$40+J424*$J$40+K424*$K$40+L424*$L$40+M424*$M$40+N424*$N$40+O424*$O$40+P424*$P$40+Q424*$Q$40+R424*$R$40+U424*$U$40+S424*AL424+T424*$T$40</f>
        <v>0</v>
      </c>
    </row>
    <row r="425" spans="1:23" ht="12.75">
      <c r="A425" s="65">
        <v>3</v>
      </c>
      <c r="B425" s="397"/>
      <c r="C425" s="52" t="s">
        <v>37</v>
      </c>
      <c r="D425" s="17" t="s">
        <v>31</v>
      </c>
      <c r="E425" s="15">
        <v>100</v>
      </c>
      <c r="F425" s="12"/>
      <c r="G425" s="12"/>
      <c r="H425" s="12"/>
      <c r="I425" s="12">
        <v>1</v>
      </c>
      <c r="J425" s="12">
        <v>1</v>
      </c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42">
        <f>F425*$F$40+G425*$G$40+H425*$H$40+I425*$I$40+J425*$J$40+K425*$K$40+L425*$L$40+M425*$M$40+N425*$N$40+O425*$O$40+P425*$P$40+Q425*$Q$40+R425*$R$40+U425*$U$40+S425*$S$40+T425*$T$188</f>
        <v>100</v>
      </c>
    </row>
    <row r="426" spans="1:23" ht="12.75">
      <c r="A426" s="65">
        <v>3</v>
      </c>
      <c r="B426" s="397"/>
      <c r="C426" s="53"/>
      <c r="D426" s="23" t="s">
        <v>32</v>
      </c>
      <c r="E426" s="266">
        <v>4</v>
      </c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>
        <v>1</v>
      </c>
      <c r="Q426" s="11"/>
      <c r="R426" s="11"/>
      <c r="S426" s="11"/>
      <c r="T426" s="11"/>
      <c r="U426" s="11"/>
      <c r="V426" s="42">
        <f>F426*$F$40+G426*$G$40+H426*$H$40+I426*$I$40+J426*$J$40+K426*$K$40+L426*$L$40+M426*$M$40+N426*$N$40+O426*$O$40+P426*$P$40+Q426*$Q$40+R426*$R$40+U426*$U$40+S426*$S$40+T426*$T$188</f>
        <v>50</v>
      </c>
      <c r="W426" s="7">
        <f>IF(SUM(F426:S426)=1,1,ROUND(SUM(F426:S426)/2+SUM(F426:S426)+IF(T426=1,3,0),0))</f>
        <v>1</v>
      </c>
    </row>
    <row r="427" spans="1:23" ht="12.75">
      <c r="A427" s="65">
        <v>3</v>
      </c>
      <c r="B427" s="397"/>
      <c r="C427" s="54"/>
      <c r="D427" s="17" t="s">
        <v>33</v>
      </c>
      <c r="E427" s="15">
        <v>18</v>
      </c>
      <c r="F427" s="12"/>
      <c r="G427" s="12"/>
      <c r="H427" s="12"/>
      <c r="I427" s="12"/>
      <c r="J427" s="12"/>
      <c r="K427" s="12"/>
      <c r="L427" s="12"/>
      <c r="M427" s="12"/>
      <c r="N427" s="12"/>
      <c r="O427" s="12">
        <v>1</v>
      </c>
      <c r="P427" s="12"/>
      <c r="Q427" s="12"/>
      <c r="R427" s="12"/>
      <c r="S427" s="12"/>
      <c r="T427" s="12"/>
      <c r="U427" s="12"/>
      <c r="V427" s="42">
        <f>F427*$F$40+G427*$G$40+H427*$H$40+I427*$I$40+J427*$J$40+K427*$K$40+L427*$L$40+M427*$M$40+N427*$N$40+O427*$O$40+P427*$P$40+Q427*$Q$40+R427*$R$40+U427*$U$40+S427*$S$40+T427*$T$188</f>
        <v>50</v>
      </c>
    </row>
    <row r="428" spans="1:23" ht="12.75">
      <c r="A428" s="65">
        <v>3</v>
      </c>
      <c r="B428" s="397"/>
      <c r="C428" s="18">
        <f>E425+E426+E427+E428</f>
        <v>136</v>
      </c>
      <c r="D428" s="23" t="s">
        <v>34</v>
      </c>
      <c r="E428" s="135">
        <v>14</v>
      </c>
      <c r="F428" s="11"/>
      <c r="G428" s="11"/>
      <c r="H428" s="11"/>
      <c r="I428" s="11"/>
      <c r="J428" s="11"/>
      <c r="K428" s="11"/>
      <c r="L428" s="11"/>
      <c r="M428" s="11"/>
      <c r="N428" s="11">
        <v>1</v>
      </c>
      <c r="O428" s="11"/>
      <c r="P428" s="11"/>
      <c r="Q428" s="11"/>
      <c r="R428" s="11"/>
      <c r="S428" s="11"/>
      <c r="T428" s="11"/>
      <c r="U428" s="11"/>
      <c r="V428" s="42">
        <f>F428*$F$40+G428*$G$40+H428*$H$40+I428*$I$40+J428*$J$40+K428*$K$40+L428*$L$40+M428*$M$40+N428*$N$40+O428*$O$40+P428*$P$40+Q428*$Q$40+R428*$R$40+U428*$U$40+S428*$S$40+T428*$T$188</f>
        <v>50</v>
      </c>
    </row>
    <row r="429" spans="1:23" ht="12.75">
      <c r="A429" s="65">
        <v>3</v>
      </c>
      <c r="B429" s="397"/>
      <c r="C429" s="21"/>
      <c r="D429" s="30"/>
      <c r="E429" s="136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1"/>
      <c r="S429" s="31"/>
      <c r="T429" s="31"/>
      <c r="U429" s="31"/>
      <c r="V429" s="45">
        <f>F429*$F$40+G429*$G$40+H429*$H$40+I429*$I$40+J429*$J$40+K429*$K$40+L429*$L$40+M429*$M$40+N429*$N$40+O429*$O$40+P429*$P$40+Q429*$Q$40+R429*$R$40+U429*$U$40+S429*AL429+T429*$T$40</f>
        <v>0</v>
      </c>
    </row>
    <row r="430" spans="1:23" ht="12.75">
      <c r="A430" s="65">
        <v>3</v>
      </c>
      <c r="B430" s="397"/>
      <c r="C430" s="55" t="s">
        <v>38</v>
      </c>
      <c r="D430" s="17" t="s">
        <v>31</v>
      </c>
      <c r="E430" s="15">
        <v>40</v>
      </c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>
        <v>1</v>
      </c>
      <c r="Q430" s="12"/>
      <c r="R430" s="12"/>
      <c r="S430" s="12"/>
      <c r="T430" s="12"/>
      <c r="U430" s="12"/>
      <c r="V430" s="42">
        <f t="shared" ref="V430:V437" si="31">F430*$F$40+G430*$G$40+H430*$H$40+I430*$I$40+J430*$J$40+K430*$K$40+L430*$L$40+M430*$M$40+N430*$N$40+O430*$O$40+P430*$P$40+Q430*$Q$40+R430*$R$40+U430*$U$40+S430*$S$40+T430*$T$188</f>
        <v>50</v>
      </c>
    </row>
    <row r="431" spans="1:23" ht="12.75">
      <c r="A431" s="65">
        <v>3</v>
      </c>
      <c r="B431" s="397"/>
      <c r="C431" s="56"/>
      <c r="D431" s="23" t="s">
        <v>32</v>
      </c>
      <c r="E431" s="254">
        <v>11</v>
      </c>
      <c r="F431" s="11">
        <v>1</v>
      </c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42">
        <f t="shared" si="31"/>
        <v>36</v>
      </c>
      <c r="W431" s="7">
        <f>IF(SUM(F431:S431)=1,1,ROUND(SUM(F431:S431)/2+SUM(F431:S431)+IF(T431=1,3,0),0))</f>
        <v>1</v>
      </c>
    </row>
    <row r="432" spans="1:23" ht="12.75">
      <c r="A432" s="65">
        <v>3</v>
      </c>
      <c r="B432" s="397"/>
      <c r="C432" s="56"/>
      <c r="D432" s="17" t="s">
        <v>33</v>
      </c>
      <c r="E432" s="15">
        <v>65</v>
      </c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>
        <v>1</v>
      </c>
      <c r="S432" s="12"/>
      <c r="T432" s="12"/>
      <c r="U432" s="12"/>
      <c r="V432" s="42">
        <f t="shared" si="31"/>
        <v>65</v>
      </c>
    </row>
    <row r="433" spans="1:26" ht="12.75">
      <c r="A433" s="65">
        <v>3</v>
      </c>
      <c r="B433" s="397"/>
      <c r="C433" s="50">
        <f>E430+E431+E432+E433+E434+E435+E436+E437</f>
        <v>216</v>
      </c>
      <c r="D433" s="23" t="s">
        <v>34</v>
      </c>
      <c r="E433" s="135">
        <v>100</v>
      </c>
      <c r="F433" s="11"/>
      <c r="G433" s="11"/>
      <c r="H433" s="11"/>
      <c r="I433" s="11"/>
      <c r="J433" s="11"/>
      <c r="K433" s="11"/>
      <c r="L433" s="11"/>
      <c r="M433" s="11"/>
      <c r="N433" s="11">
        <v>1</v>
      </c>
      <c r="O433" s="11">
        <v>1</v>
      </c>
      <c r="P433" s="11"/>
      <c r="Q433" s="11"/>
      <c r="R433" s="11"/>
      <c r="S433" s="11"/>
      <c r="T433" s="11"/>
      <c r="U433" s="11"/>
      <c r="V433" s="42">
        <f t="shared" si="31"/>
        <v>100</v>
      </c>
    </row>
    <row r="434" spans="1:26" ht="12.75" hidden="1" customHeight="1">
      <c r="A434" s="65">
        <v>3</v>
      </c>
      <c r="B434" s="397"/>
      <c r="C434" s="57" t="s">
        <v>39</v>
      </c>
      <c r="D434" s="17" t="s">
        <v>31</v>
      </c>
      <c r="E434" s="15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42">
        <f t="shared" si="31"/>
        <v>0</v>
      </c>
    </row>
    <row r="435" spans="1:26" ht="12.75" hidden="1" customHeight="1">
      <c r="A435" s="65">
        <v>3</v>
      </c>
      <c r="B435" s="397"/>
      <c r="C435" s="58"/>
      <c r="D435" s="23" t="s">
        <v>32</v>
      </c>
      <c r="E435" s="135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42">
        <f t="shared" si="31"/>
        <v>0</v>
      </c>
    </row>
    <row r="436" spans="1:26" ht="12.75" hidden="1" customHeight="1">
      <c r="A436" s="65">
        <v>3</v>
      </c>
      <c r="B436" s="397"/>
      <c r="C436" s="59"/>
      <c r="D436" s="17" t="s">
        <v>33</v>
      </c>
      <c r="E436" s="15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42">
        <f t="shared" si="31"/>
        <v>0</v>
      </c>
    </row>
    <row r="437" spans="1:26" ht="12.75" hidden="1" customHeight="1">
      <c r="A437" s="65">
        <v>3</v>
      </c>
      <c r="B437" s="397"/>
      <c r="D437" s="23" t="s">
        <v>34</v>
      </c>
      <c r="E437" s="135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42">
        <f t="shared" si="31"/>
        <v>0</v>
      </c>
    </row>
    <row r="438" spans="1:26" ht="12.75">
      <c r="A438" s="65">
        <v>3</v>
      </c>
      <c r="B438" s="397"/>
      <c r="C438" s="21"/>
      <c r="D438" s="30"/>
      <c r="E438" s="136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1"/>
      <c r="S438" s="31"/>
      <c r="T438" s="31"/>
      <c r="U438" s="31"/>
      <c r="V438" s="45">
        <f>F438*$F$40+G438*$G$40+H438*$H$40+I438*$I$40+J438*$J$40+K438*$K$40+L438*$L$40+M438*$M$40+N438*$N$40+O438*$O$40+P438*$P$40+Q438*$Q$40+R438*$R$40+U438*$U$40+S438*AL438+T438*$T$40</f>
        <v>0</v>
      </c>
    </row>
    <row r="439" spans="1:26" ht="12.75">
      <c r="A439" s="65">
        <v>3</v>
      </c>
      <c r="B439" s="397"/>
      <c r="C439" s="52" t="s">
        <v>40</v>
      </c>
      <c r="D439" s="17" t="s">
        <v>31</v>
      </c>
      <c r="E439" s="360">
        <v>45</v>
      </c>
      <c r="F439" s="361"/>
      <c r="G439" s="361"/>
      <c r="H439" s="361"/>
      <c r="I439" s="361"/>
      <c r="J439" s="361"/>
      <c r="K439" s="361"/>
      <c r="L439" s="361"/>
      <c r="M439" s="361"/>
      <c r="N439" s="361"/>
      <c r="O439" s="361"/>
      <c r="P439" s="361"/>
      <c r="Q439" s="361"/>
      <c r="R439" s="361">
        <v>1</v>
      </c>
      <c r="S439" s="361"/>
      <c r="T439" s="361"/>
      <c r="U439" s="12"/>
      <c r="V439" s="42">
        <f>F439*$F$40+G439*$G$40+H439*$H$40+I439*$I$40+J439*$J$40+K439*$K$40+L439*$L$40+M439*$M$40+N439*$N$40+O439*$O$40+P439*$P$40+Q439*$Q$40+R439*$R$40+U439*$U$40+S439*$S$40+T439*$T$188</f>
        <v>65</v>
      </c>
    </row>
    <row r="440" spans="1:26" ht="12.75">
      <c r="A440" s="65">
        <v>3</v>
      </c>
      <c r="B440" s="397"/>
      <c r="C440" s="53"/>
      <c r="D440" s="23" t="s">
        <v>32</v>
      </c>
      <c r="E440" s="265">
        <v>315</v>
      </c>
      <c r="F440" s="11"/>
      <c r="G440" s="267"/>
      <c r="H440" s="11"/>
      <c r="I440" s="11">
        <v>1</v>
      </c>
      <c r="J440" s="11">
        <v>1</v>
      </c>
      <c r="K440" s="11">
        <v>1</v>
      </c>
      <c r="L440" s="11">
        <v>1</v>
      </c>
      <c r="M440" s="11"/>
      <c r="N440" s="11">
        <v>1</v>
      </c>
      <c r="O440" s="11"/>
      <c r="P440" s="11"/>
      <c r="Q440" s="11"/>
      <c r="R440" s="11"/>
      <c r="S440" s="11"/>
      <c r="T440" s="11">
        <v>1</v>
      </c>
      <c r="U440" s="11"/>
      <c r="V440" s="42">
        <f>F440*$F$40+G440*$G$40+H440*$H$40+I440*$I$40+J440*$J$40+K440*$K$40+L440*$L$40+M440*$M$40+N440*$N$40+O440*$O$40+P440*$P$40+Q440*$Q$40+R440*$R$40+U440*$U$40+S440*$S$40+T440*$T$188</f>
        <v>400</v>
      </c>
      <c r="W440" s="7">
        <f>IF(SUM(F440:S440)=1,1,ROUND(SUM(F440:S440)/2+SUM(F440:S440)+IF(T440=1,3,0),0))</f>
        <v>11</v>
      </c>
    </row>
    <row r="441" spans="1:26" ht="12.75">
      <c r="A441" s="65">
        <v>3</v>
      </c>
      <c r="B441" s="397"/>
      <c r="C441" s="54"/>
      <c r="D441" s="17" t="s">
        <v>33</v>
      </c>
      <c r="E441" s="15">
        <v>18</v>
      </c>
      <c r="F441" s="12"/>
      <c r="G441" s="267"/>
      <c r="H441" s="12"/>
      <c r="I441" s="12"/>
      <c r="J441" s="12"/>
      <c r="K441" s="12"/>
      <c r="L441" s="12"/>
      <c r="M441" s="12"/>
      <c r="N441" s="12"/>
      <c r="O441" s="12">
        <v>1</v>
      </c>
      <c r="P441" s="12"/>
      <c r="Q441" s="12"/>
      <c r="R441" s="12"/>
      <c r="S441" s="12"/>
      <c r="T441" s="12"/>
      <c r="U441" s="12"/>
      <c r="V441" s="42">
        <f>F441*$F$40+G441*$G$40+H441*$H$40+I441*$I$40+J441*$J$40+K441*$K$40+L441*$L$40+M441*$M$40+N441*$N$40+O441*$O$40+P441*$P$40+Q441*$Q$40+R441*$R$40+U441*$U$40+S441*$S$40+T441*$T$188</f>
        <v>50</v>
      </c>
    </row>
    <row r="442" spans="1:26" ht="12.75">
      <c r="A442" s="65">
        <v>3</v>
      </c>
      <c r="B442" s="397"/>
      <c r="C442" s="18">
        <f>E439+E440+E441+E442</f>
        <v>378</v>
      </c>
      <c r="D442" s="23" t="s">
        <v>34</v>
      </c>
      <c r="E442" s="135"/>
      <c r="F442" s="11"/>
      <c r="G442" s="267"/>
      <c r="H442" s="11"/>
      <c r="I442" s="11"/>
      <c r="J442" s="11"/>
      <c r="K442" s="11"/>
      <c r="L442" s="11"/>
      <c r="M442" s="264"/>
      <c r="N442" s="11"/>
      <c r="O442" s="11"/>
      <c r="P442" s="11"/>
      <c r="Q442" s="11"/>
      <c r="R442" s="11"/>
      <c r="S442" s="11"/>
      <c r="T442" s="11"/>
      <c r="U442" s="11"/>
      <c r="V442" s="42">
        <f>F442*$F$40+G442*$G$40+H442*$H$40+I442*$I$40+J442*$J$40+K442*$K$40+L442*$L$40+M442*$M$40+N442*$N$40+O442*$O$40+P442*$P$40+Q442*$Q$40+R442*$R$40+U442*$U$40+S442*$S$40+T442*$T$188</f>
        <v>0</v>
      </c>
    </row>
    <row r="443" spans="1:26" ht="14.25" customHeight="1">
      <c r="A443" s="65">
        <v>3</v>
      </c>
      <c r="B443" s="105"/>
      <c r="C443" s="21"/>
      <c r="D443" s="30"/>
      <c r="E443" s="136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45">
        <f>F443*$F$40+G443*$G$40+H443*$H$40+I443*$I$40+J443*$J$40+K443*$K$40+L443*$L$40+M443*$M$40+N443*$N$40+O443*$O$40+P443*$P$40+Q443*$Q$40+R443*$R$40+U443*$U$40+S443*AL443+T443*$T$40</f>
        <v>0</v>
      </c>
    </row>
    <row r="444" spans="1:26" ht="14.25" customHeight="1">
      <c r="A444" s="65">
        <v>3</v>
      </c>
      <c r="B444" s="106"/>
      <c r="C444" s="61"/>
      <c r="D444" s="28"/>
      <c r="E444" s="29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49"/>
    </row>
    <row r="445" spans="1:26" ht="14.25" customHeight="1">
      <c r="A445" s="65">
        <v>3</v>
      </c>
      <c r="B445" s="106"/>
      <c r="C445" s="61"/>
      <c r="D445" s="27"/>
      <c r="E445" s="29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49"/>
    </row>
    <row r="446" spans="1:26" ht="12.75">
      <c r="A446" s="65">
        <v>3</v>
      </c>
      <c r="B446" s="399"/>
      <c r="C446" s="388" t="s">
        <v>12</v>
      </c>
      <c r="D446" s="388" t="s">
        <v>13</v>
      </c>
      <c r="E446" s="389" t="s">
        <v>14</v>
      </c>
      <c r="F446" s="15" t="s">
        <v>15</v>
      </c>
      <c r="G446" s="15" t="s">
        <v>16</v>
      </c>
      <c r="H446" s="15" t="s">
        <v>17</v>
      </c>
      <c r="I446" s="15" t="s">
        <v>18</v>
      </c>
      <c r="J446" s="15" t="s">
        <v>19</v>
      </c>
      <c r="K446" s="15" t="s">
        <v>20</v>
      </c>
      <c r="L446" s="15" t="s">
        <v>21</v>
      </c>
      <c r="M446" s="15" t="s">
        <v>22</v>
      </c>
      <c r="N446" s="15" t="s">
        <v>23</v>
      </c>
      <c r="O446" s="15" t="s">
        <v>24</v>
      </c>
      <c r="P446" s="15" t="s">
        <v>25</v>
      </c>
      <c r="Q446" s="15" t="s">
        <v>26</v>
      </c>
      <c r="R446" s="15" t="s">
        <v>27</v>
      </c>
      <c r="S446" s="16" t="s">
        <v>29</v>
      </c>
      <c r="T446" s="15" t="s">
        <v>123</v>
      </c>
      <c r="U446" s="15" t="s">
        <v>28</v>
      </c>
      <c r="V446" s="17"/>
    </row>
    <row r="447" spans="1:26" ht="13.5" thickBot="1">
      <c r="A447" s="65">
        <v>3</v>
      </c>
      <c r="B447" s="395"/>
      <c r="C447" s="388"/>
      <c r="D447" s="388"/>
      <c r="E447" s="389"/>
      <c r="F447" s="15">
        <v>36</v>
      </c>
      <c r="G447" s="15">
        <v>20</v>
      </c>
      <c r="H447" s="15">
        <v>20</v>
      </c>
      <c r="I447" s="15">
        <v>50</v>
      </c>
      <c r="J447" s="15">
        <v>50</v>
      </c>
      <c r="K447" s="15">
        <v>50</v>
      </c>
      <c r="L447" s="15">
        <v>50</v>
      </c>
      <c r="M447" s="15">
        <v>36</v>
      </c>
      <c r="N447" s="15">
        <v>50</v>
      </c>
      <c r="O447" s="15">
        <v>50</v>
      </c>
      <c r="P447" s="15">
        <v>50</v>
      </c>
      <c r="Q447" s="15">
        <v>50</v>
      </c>
      <c r="R447" s="15">
        <v>65</v>
      </c>
      <c r="S447" s="15">
        <v>65</v>
      </c>
      <c r="T447" s="15">
        <v>150</v>
      </c>
      <c r="U447" s="15">
        <v>26</v>
      </c>
      <c r="V447" s="37">
        <f>SUM(F447:S447)</f>
        <v>642</v>
      </c>
    </row>
    <row r="448" spans="1:26" ht="15">
      <c r="A448" s="65">
        <v>3</v>
      </c>
      <c r="B448" s="397">
        <f>'2-ΠΡΟΓΡΑΜΜΑ'!C2+15</f>
        <v>42913</v>
      </c>
      <c r="C448" s="52" t="s">
        <v>30</v>
      </c>
      <c r="D448" s="19" t="s">
        <v>31</v>
      </c>
      <c r="E448" s="15">
        <v>21</v>
      </c>
      <c r="F448" s="12">
        <v>1</v>
      </c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42">
        <f>F448*$F$40+G448*$G$40+H448*$H$40+I448*$I$40+J448*$J$40+K448*$K$40+L448*$L$40+M448*$M$40+N448*$N$40+O448*$O$40+P448*$P$40+Q448*$Q$40+R448*$R$40+U448*$U$40+S448*$S$40+T448*$T$188</f>
        <v>36</v>
      </c>
      <c r="Y448" s="86" t="s">
        <v>30</v>
      </c>
      <c r="Z448" s="87" t="str">
        <f>IF(F449=1,"Γ1,","")&amp;""&amp;IF(G449=1,"Γ2,","")&amp;""&amp;IF(H449=1,"Γ3,","")&amp;""&amp;IF(I449=1,"Γ4,","")&amp;""&amp;IF(J449=1,"Γ5,","")&amp;""&amp;IF(K449=1,"Γ6,","")&amp;""&amp;IF(L449=1,"Γ7,","")&amp;""&amp;IF(M449=1,"B1,","")&amp;""&amp;IF(N449=1,"B2,","")&amp;""&amp;IF(O449=1,"B3,","")&amp;""&amp;IF(P449=1,"B4,","")&amp;""&amp;IF(Q449=1,"ΦΧ,","")&amp;""&amp;IF(R449=1,"ΚΑΜ,","")&amp;""&amp;IF(U449=1,"ΣΧ,","")&amp;""&amp;IF(T449=1,"Κ28,","")&amp;""&amp;IF(S449=1,"ΣΕΥΠ,","")</f>
        <v>ΚΑΜ,</v>
      </c>
    </row>
    <row r="449" spans="1:26" ht="15">
      <c r="A449" s="65">
        <v>3</v>
      </c>
      <c r="B449" s="398"/>
      <c r="C449" s="53"/>
      <c r="D449" s="20" t="s">
        <v>32</v>
      </c>
      <c r="E449" s="268">
        <v>34</v>
      </c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>
        <v>1</v>
      </c>
      <c r="S449" s="11"/>
      <c r="T449" s="11"/>
      <c r="U449" s="11"/>
      <c r="V449" s="42">
        <f>F449*$F$40+G449*$G$40+H449*$H$40+I449*$I$40+J449*$J$40+K449*$K$40+L449*$L$40+M449*$M$40+N449*$N$40+O449*$O$40+P449*$P$40+Q449*$Q$40+R449*$R$40+U449*$U$40+S449*$S$40+T449*$T$188</f>
        <v>65</v>
      </c>
      <c r="W449" s="7">
        <f>IF(SUM(F449:S449)=1,1,ROUND(SUM(F449:S449)/2+SUM(F449:S449)+IF(T449=1,3,0),0))</f>
        <v>1</v>
      </c>
      <c r="Y449" s="88" t="s">
        <v>35</v>
      </c>
      <c r="Z449" s="89" t="str">
        <f>IF(F454=1,"Γ1,","")&amp;""&amp;IF(G454=1,"Γ2,","")&amp;""&amp;IF(H454=1,"Γ3,","")&amp;""&amp;IF(I454=1,"Γ4,","")&amp;""&amp;IF(J454=1,"Γ5,","")&amp;""&amp;IF(K454=1,"Γ6,","")&amp;""&amp;IF(L454=1,"Γ7,","")&amp;""&amp;IF(M454=1,"B1,","")&amp;""&amp;IF(N454=1,"B2,","")&amp;""&amp;IF(O454=1,"B3,","")&amp;""&amp;IF(P454=1,"B4,","")&amp;""&amp;IF(Q454=1,"ΦΧ,","")&amp;""&amp;IF(R454=1,"ΚΑΜ,","")&amp;""&amp;IF(U454=1,"ΣΧ,","")&amp;""&amp;IF(T454=1,"Κ28,","")&amp;""&amp;IF(S454=1,"ΣΕΥΠ,","")</f>
        <v>Γ1,</v>
      </c>
    </row>
    <row r="450" spans="1:26" ht="15">
      <c r="A450" s="65">
        <v>3</v>
      </c>
      <c r="B450" s="398"/>
      <c r="C450" s="54"/>
      <c r="D450" s="19" t="s">
        <v>33</v>
      </c>
      <c r="E450" s="15">
        <v>337</v>
      </c>
      <c r="F450" s="12"/>
      <c r="G450" s="12"/>
      <c r="H450" s="12"/>
      <c r="I450" s="12"/>
      <c r="J450" s="12"/>
      <c r="K450" s="12">
        <v>1</v>
      </c>
      <c r="L450" s="12">
        <v>1</v>
      </c>
      <c r="M450" s="12"/>
      <c r="N450" s="12"/>
      <c r="O450" s="12"/>
      <c r="P450" s="12"/>
      <c r="Q450" s="12"/>
      <c r="R450" s="12"/>
      <c r="S450" s="12"/>
      <c r="T450" s="12">
        <v>1</v>
      </c>
      <c r="U450" s="12"/>
      <c r="V450" s="42">
        <f>F450*$F$40+G450*$G$40+H450*$H$40+I450*$I$40+J450*$J$40+K450*$K$40+L450*$L$40+M450*$M$40+N450*$N$40+O450*$O$40+P450*$P$40+Q450*$Q$40+R450*$R$40+U450*$U$40+S450*$S$40+T450*$T$188</f>
        <v>250</v>
      </c>
      <c r="Y450" s="88" t="s">
        <v>37</v>
      </c>
      <c r="Z450" s="89" t="str">
        <f>IF(F463=1,"Γ1,","")&amp;""&amp;IF(G463=1,"Γ2,","")&amp;""&amp;IF(H463=1,"Γ3,","")&amp;""&amp;IF(I463=1,"Γ4,","")&amp;""&amp;IF(J463=1,"Γ5,","")&amp;""&amp;IF(K463=1,"Γ6,","")&amp;""&amp;IF(L463=1,"Γ7,","")&amp;""&amp;IF(M463=1,"B1,","")&amp;""&amp;IF(N463=1,"B2,","")&amp;""&amp;IF(O463=1,"B3,","")&amp;""&amp;IF(P463=1,"B4,","")&amp;""&amp;IF(Q463=1,"ΦΧ,","")&amp;""&amp;IF(R463=1,"ΚΑΜ,","")&amp;""&amp;IF(U463=1,"ΣΧ,","")&amp;""&amp;IF(T463=1,"Κ28,","")&amp;""&amp;IF(S463=1,"ΣΕΥΠ,","")</f>
        <v>Γ1,</v>
      </c>
    </row>
    <row r="451" spans="1:26" ht="15">
      <c r="A451" s="65">
        <v>3</v>
      </c>
      <c r="B451" s="398"/>
      <c r="C451" s="18">
        <f>E448+E449+E450+E451</f>
        <v>440</v>
      </c>
      <c r="D451" s="20" t="s">
        <v>34</v>
      </c>
      <c r="E451" s="135">
        <v>48</v>
      </c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>
        <v>1</v>
      </c>
      <c r="T451" s="11"/>
      <c r="U451" s="11"/>
      <c r="V451" s="42">
        <f>F451*$F$40+G451*$G$40+H451*$H$40+I451*$I$40+J451*$J$40+K451*$K$40+L451*$L$40+M451*$M$40+N451*$N$40+O451*$O$40+P451*$P$40+Q451*$Q$40+R451*$R$40+U451*$U$40+S451*$S$40+T451*$T$188</f>
        <v>65</v>
      </c>
      <c r="Y451" s="88" t="s">
        <v>38</v>
      </c>
      <c r="Z451" s="89" t="str">
        <f>IF(F468=1,"Γ1,","")&amp;""&amp;IF(G468=1,"Γ2,","")&amp;""&amp;IF(H468=1,"Γ3,","")&amp;""&amp;IF(I468=1,"Γ4,","")&amp;""&amp;IF(J468=1,"Γ5,","")&amp;""&amp;IF(K468=1,"Γ6,","")&amp;""&amp;IF(L468=1,"Γ7,","")&amp;""&amp;IF(M468=1,"B1,","")&amp;""&amp;IF(N468=1,"B2,","")&amp;""&amp;IF(O468=1,"B3,","")&amp;""&amp;IF(P468=1,"B4,","")&amp;""&amp;IF(Q468=1,"ΦΧ,","")&amp;""&amp;IF(R468=1,"ΚΑΜ,","")&amp;""&amp;IF(U468=1,"ΣΧ,","")&amp;""&amp;IF(T468=1,"Κ28,","")&amp;""&amp;IF(S468=1,"ΣΕΥΠ,","")</f>
        <v>ΚΑΜ,</v>
      </c>
    </row>
    <row r="452" spans="1:26" ht="15.75" thickBot="1">
      <c r="A452" s="65">
        <v>3</v>
      </c>
      <c r="B452" s="398"/>
      <c r="C452" s="21"/>
      <c r="D452" s="22"/>
      <c r="E452" s="136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1"/>
      <c r="S452" s="31"/>
      <c r="T452" s="31"/>
      <c r="U452" s="31"/>
      <c r="V452" s="46">
        <f>F452*$F$40+G452*$G$40+H452*$H$40+I452*$I$40+J452*$J$40+K452*$K$40+L452*$L$40+M452*$M$40+N452*$N$40+O452*$O$40+P452*$P$40+Q452*$Q$40+R452*$R$40+U452*$U$40+S452*AL452+T452*$T$40</f>
        <v>0</v>
      </c>
      <c r="Y452" s="90" t="s">
        <v>40</v>
      </c>
      <c r="Z452" s="91" t="str">
        <f>IF(F477=1,"Γ1,","")&amp;""&amp;IF(G477=1,"Γ2,","")&amp;""&amp;IF(H477=1,"Γ3,","")&amp;""&amp;IF(I477=1,"Γ4,","")&amp;""&amp;IF(J477=1,"Γ5,","")&amp;""&amp;IF(K477=1,"Γ6,","")&amp;""&amp;IF(L477=1,"Γ7,","")&amp;""&amp;IF(M477=1,"B1,","")&amp;""&amp;IF(N477=1,"B2,","")&amp;""&amp;IF(O477=1,"B3,","")&amp;""&amp;IF(P477=1,"B4,","")&amp;""&amp;IF(Q477=1,"ΦΧ,","")&amp;""&amp;IF(R477=1,"ΚΑΜ,","")&amp;""&amp;IF(U477=1,"ΣΧ,","")&amp;""&amp;IF(T477=1,"Κ28,","")&amp;""&amp;IF(S477=1,"ΣΕΥΠ,","")</f>
        <v>Γ1,</v>
      </c>
    </row>
    <row r="453" spans="1:26" ht="12.75">
      <c r="A453" s="65">
        <v>3</v>
      </c>
      <c r="B453" s="398"/>
      <c r="C453" s="55" t="s">
        <v>35</v>
      </c>
      <c r="D453" s="19" t="s">
        <v>31</v>
      </c>
      <c r="E453" s="15">
        <v>1</v>
      </c>
      <c r="F453" s="12"/>
      <c r="G453" s="12"/>
      <c r="H453" s="12"/>
      <c r="I453" s="12">
        <v>1</v>
      </c>
      <c r="J453" s="12"/>
      <c r="K453" s="12"/>
      <c r="L453" s="12"/>
      <c r="M453" s="12"/>
      <c r="N453" s="12"/>
      <c r="O453" s="12"/>
      <c r="P453" s="12"/>
      <c r="Q453" s="12"/>
      <c r="R453" s="12"/>
      <c r="S453" s="12">
        <v>1</v>
      </c>
      <c r="T453" s="12"/>
      <c r="U453" s="12"/>
      <c r="V453" s="42">
        <f t="shared" ref="V453:V460" si="32">F453*$F$40+G453*$G$40+H453*$H$40+I453*$I$40+J453*$J$40+K453*$K$40+L453*$L$40+M453*$M$40+N453*$N$40+O453*$O$40+P453*$P$40+Q453*$Q$40+R453*$R$40+U453*$U$40+S453*$S$40+T453*$T$188</f>
        <v>115</v>
      </c>
    </row>
    <row r="454" spans="1:26" ht="12.75">
      <c r="A454" s="65">
        <v>3</v>
      </c>
      <c r="B454" s="398"/>
      <c r="C454" s="56"/>
      <c r="D454" s="20" t="s">
        <v>32</v>
      </c>
      <c r="E454" s="268">
        <v>10</v>
      </c>
      <c r="F454" s="11">
        <v>1</v>
      </c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42">
        <f t="shared" si="32"/>
        <v>36</v>
      </c>
      <c r="W454" s="7">
        <f>IF(SUM(F454:S454)=1,1,ROUND(SUM(F454:S454)/2+SUM(F454:S454)+IF(T454=1,3,0),0))</f>
        <v>1</v>
      </c>
    </row>
    <row r="455" spans="1:26" ht="12.75">
      <c r="A455" s="65">
        <v>3</v>
      </c>
      <c r="B455" s="398"/>
      <c r="C455" s="56"/>
      <c r="D455" s="19" t="s">
        <v>33</v>
      </c>
      <c r="E455" s="15">
        <v>45</v>
      </c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>
        <v>1</v>
      </c>
      <c r="S455" s="12"/>
      <c r="T455" s="12"/>
      <c r="U455" s="12"/>
      <c r="V455" s="42">
        <f t="shared" si="32"/>
        <v>65</v>
      </c>
    </row>
    <row r="456" spans="1:26" ht="12.75">
      <c r="A456" s="65">
        <v>3</v>
      </c>
      <c r="B456" s="398"/>
      <c r="C456" s="50">
        <f>E453+E454+E455+E456+E457+E458+E459+E460</f>
        <v>330</v>
      </c>
      <c r="D456" s="20" t="s">
        <v>34</v>
      </c>
      <c r="E456" s="135">
        <v>274</v>
      </c>
      <c r="F456" s="11"/>
      <c r="G456" s="11"/>
      <c r="H456" s="11"/>
      <c r="I456" s="11"/>
      <c r="J456" s="11"/>
      <c r="K456" s="11"/>
      <c r="L456" s="11"/>
      <c r="M456" s="11"/>
      <c r="N456" s="11">
        <v>1</v>
      </c>
      <c r="O456" s="11">
        <v>1</v>
      </c>
      <c r="P456" s="11">
        <v>1</v>
      </c>
      <c r="Q456" s="11"/>
      <c r="R456" s="11"/>
      <c r="S456" s="11"/>
      <c r="T456" s="11">
        <v>1</v>
      </c>
      <c r="U456" s="11"/>
      <c r="V456" s="42">
        <f t="shared" si="32"/>
        <v>300</v>
      </c>
    </row>
    <row r="457" spans="1:26" ht="12.75" hidden="1" customHeight="1">
      <c r="A457" s="65">
        <v>3</v>
      </c>
      <c r="B457" s="398"/>
      <c r="C457" s="57" t="s">
        <v>36</v>
      </c>
      <c r="D457" s="19" t="s">
        <v>31</v>
      </c>
      <c r="E457" s="15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42">
        <f t="shared" si="32"/>
        <v>0</v>
      </c>
    </row>
    <row r="458" spans="1:26" ht="12.75" hidden="1" customHeight="1">
      <c r="A458" s="65">
        <v>3</v>
      </c>
      <c r="B458" s="398"/>
      <c r="C458" s="58"/>
      <c r="D458" s="20" t="s">
        <v>32</v>
      </c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42">
        <f t="shared" si="32"/>
        <v>0</v>
      </c>
    </row>
    <row r="459" spans="1:26" ht="12.75" hidden="1" customHeight="1">
      <c r="A459" s="65">
        <v>3</v>
      </c>
      <c r="B459" s="398"/>
      <c r="C459" s="59"/>
      <c r="D459" s="19" t="s">
        <v>33</v>
      </c>
      <c r="E459" s="15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42">
        <f t="shared" si="32"/>
        <v>0</v>
      </c>
    </row>
    <row r="460" spans="1:26" ht="12.75" hidden="1" customHeight="1">
      <c r="A460" s="65">
        <v>3</v>
      </c>
      <c r="B460" s="398"/>
      <c r="D460" s="20" t="s">
        <v>34</v>
      </c>
      <c r="E460" s="135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42">
        <f t="shared" si="32"/>
        <v>0</v>
      </c>
    </row>
    <row r="461" spans="1:26" ht="12.75">
      <c r="A461" s="65">
        <v>3</v>
      </c>
      <c r="B461" s="398"/>
      <c r="C461" s="21"/>
      <c r="D461" s="22"/>
      <c r="E461" s="136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1"/>
      <c r="S461" s="31"/>
      <c r="T461" s="31"/>
      <c r="U461" s="31"/>
      <c r="V461" s="46">
        <f>F461*$F$40+G461*$G$40+H461*$H$40+I461*$I$40+J461*$J$40+K461*$K$40+L461*$L$40+M461*$M$40+N461*$N$40+O461*$O$40+P461*$P$40+Q461*$Q$40+R461*$R$40+U461*$U$40+S461*AL461+T461*$T$40</f>
        <v>0</v>
      </c>
    </row>
    <row r="462" spans="1:26" ht="12.75">
      <c r="A462" s="65">
        <v>3</v>
      </c>
      <c r="B462" s="398"/>
      <c r="C462" s="52" t="s">
        <v>37</v>
      </c>
      <c r="D462" s="19" t="s">
        <v>31</v>
      </c>
      <c r="E462" s="15">
        <v>20</v>
      </c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>
        <v>1</v>
      </c>
      <c r="Q462" s="12"/>
      <c r="R462" s="12"/>
      <c r="S462" s="12"/>
      <c r="T462" s="12"/>
      <c r="U462" s="12"/>
      <c r="V462" s="42">
        <f>F462*$F$40+G462*$G$40+H462*$H$40+I462*$I$40+J462*$J$40+K462*$K$40+L462*$L$40+M462*$M$40+N462*$N$40+O462*$O$40+P462*$P$40+Q462*$Q$40+R462*$R$40+U462*$U$40+S462*$S$40+T462*$T$188</f>
        <v>50</v>
      </c>
    </row>
    <row r="463" spans="1:26" ht="12.75">
      <c r="A463" s="65">
        <v>3</v>
      </c>
      <c r="B463" s="398"/>
      <c r="C463" s="53"/>
      <c r="D463" s="20" t="s">
        <v>32</v>
      </c>
      <c r="E463" s="268">
        <v>11</v>
      </c>
      <c r="F463" s="11">
        <v>1</v>
      </c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42">
        <f>F463*$F$40+G463*$G$40+H463*$H$40+I463*$I$40+J463*$J$40+K463*$K$40+L463*$L$40+M463*$M$40+N463*$N$40+O463*$O$40+P463*$P$40+Q463*$Q$40+R463*$R$40+U463*$U$40+S463*$S$40+T463*$T$188</f>
        <v>36</v>
      </c>
      <c r="W463" s="7">
        <f>IF(SUM(F463:S463)=1,1,ROUND(SUM(F463:S463)/2+SUM(F463:S463)+IF(T463=1,3,0),0))</f>
        <v>1</v>
      </c>
    </row>
    <row r="464" spans="1:26" ht="12.75">
      <c r="A464" s="65">
        <v>3</v>
      </c>
      <c r="B464" s="398"/>
      <c r="C464" s="54"/>
      <c r="D464" s="19" t="s">
        <v>33</v>
      </c>
      <c r="E464" s="15">
        <v>9</v>
      </c>
      <c r="F464" s="12"/>
      <c r="G464" s="12"/>
      <c r="H464" s="12"/>
      <c r="I464" s="12">
        <v>1</v>
      </c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42">
        <f>F464*$F$40+G464*$G$40+H464*$H$40+I464*$I$40+J464*$J$40+K464*$K$40+L464*$L$40+M464*$M$40+N464*$N$40+O464*$O$40+P464*$P$40+Q464*$Q$40+R464*$R$40+U464*$U$40+S464*$S$40+T464*$T$188</f>
        <v>50</v>
      </c>
    </row>
    <row r="465" spans="1:23" ht="12.75">
      <c r="A465" s="65">
        <v>3</v>
      </c>
      <c r="B465" s="398"/>
      <c r="C465" s="18">
        <f>E462+E463+E464+E465</f>
        <v>238</v>
      </c>
      <c r="D465" s="20" t="s">
        <v>34</v>
      </c>
      <c r="E465" s="135">
        <v>198</v>
      </c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>
        <v>1</v>
      </c>
      <c r="U465" s="11"/>
      <c r="V465" s="42">
        <f>F465*$F$40+G465*$G$40+H465*$H$40+I465*$I$40+J465*$J$40+K465*$K$40+L465*$L$40+M465*$M$40+N465*$N$40+O465*$O$40+P465*$P$40+Q465*$Q$40+R465*$R$40+U465*$U$40+S465*$S$40+T465*$T$188</f>
        <v>150</v>
      </c>
    </row>
    <row r="466" spans="1:23" ht="12.75">
      <c r="A466" s="65">
        <v>3</v>
      </c>
      <c r="B466" s="398"/>
      <c r="C466" s="21"/>
      <c r="D466" s="22"/>
      <c r="E466" s="136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1"/>
      <c r="S466" s="31"/>
      <c r="T466" s="31"/>
      <c r="U466" s="31"/>
      <c r="V466" s="46">
        <f>F466*$F$40+G466*$G$40+H466*$H$40+I466*$I$40+J466*$J$40+K466*$K$40+L466*$L$40+M466*$M$40+N466*$N$40+O466*$O$40+P466*$P$40+Q466*$Q$40+R466*$R$40+U466*$U$40+S466*AL466+T466*$T$40</f>
        <v>0</v>
      </c>
    </row>
    <row r="467" spans="1:23" ht="12.75">
      <c r="A467" s="65">
        <v>3</v>
      </c>
      <c r="B467" s="398"/>
      <c r="C467" s="55" t="s">
        <v>38</v>
      </c>
      <c r="D467" s="19" t="s">
        <v>31</v>
      </c>
      <c r="E467" s="15">
        <v>130</v>
      </c>
      <c r="F467" s="12"/>
      <c r="G467" s="12"/>
      <c r="H467" s="12"/>
      <c r="I467" s="12"/>
      <c r="J467" s="12"/>
      <c r="K467" s="12"/>
      <c r="L467" s="12"/>
      <c r="M467" s="12"/>
      <c r="N467" s="12">
        <v>1</v>
      </c>
      <c r="O467" s="12">
        <v>1</v>
      </c>
      <c r="P467" s="12">
        <v>1</v>
      </c>
      <c r="Q467" s="12"/>
      <c r="R467" s="12"/>
      <c r="S467" s="12"/>
      <c r="T467" s="12"/>
      <c r="U467" s="12"/>
      <c r="V467" s="42">
        <f t="shared" ref="V467:V474" si="33">F467*$F$40+G467*$G$40+H467*$H$40+I467*$I$40+J467*$J$40+K467*$K$40+L467*$L$40+M467*$M$40+N467*$N$40+O467*$O$40+P467*$P$40+Q467*$Q$40+R467*$R$40+U467*$U$40+S467*$S$40+T467*$T$188</f>
        <v>150</v>
      </c>
    </row>
    <row r="468" spans="1:23" ht="12.75">
      <c r="A468" s="65">
        <v>3</v>
      </c>
      <c r="B468" s="398"/>
      <c r="C468" s="56"/>
      <c r="D468" s="20" t="s">
        <v>32</v>
      </c>
      <c r="E468" s="268">
        <v>44</v>
      </c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>
        <v>1</v>
      </c>
      <c r="S468" s="11"/>
      <c r="T468" s="11"/>
      <c r="U468" s="11"/>
      <c r="V468" s="42">
        <f t="shared" si="33"/>
        <v>65</v>
      </c>
      <c r="W468" s="7">
        <f>IF(SUM(F468:S468)=1,1,ROUND(SUM(F468:S468)/2+SUM(F468:S468)+IF(T468=1,3,0),0))</f>
        <v>1</v>
      </c>
    </row>
    <row r="469" spans="1:23" ht="12.75">
      <c r="A469" s="65">
        <v>3</v>
      </c>
      <c r="B469" s="398"/>
      <c r="C469" s="56"/>
      <c r="D469" s="19" t="s">
        <v>33</v>
      </c>
      <c r="E469" s="15">
        <v>22</v>
      </c>
      <c r="F469" s="12">
        <v>1</v>
      </c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42">
        <f t="shared" si="33"/>
        <v>36</v>
      </c>
    </row>
    <row r="470" spans="1:23" ht="12.75">
      <c r="A470" s="65">
        <v>3</v>
      </c>
      <c r="B470" s="398"/>
      <c r="C470" s="50">
        <f>E467+E468+E469+E470+E471+E472+E473+E474</f>
        <v>196</v>
      </c>
      <c r="D470" s="20" t="s">
        <v>34</v>
      </c>
      <c r="E470" s="135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42">
        <f t="shared" si="33"/>
        <v>0</v>
      </c>
    </row>
    <row r="471" spans="1:23" ht="12.75" hidden="1" customHeight="1">
      <c r="A471" s="65">
        <v>3</v>
      </c>
      <c r="B471" s="398"/>
      <c r="C471" s="57" t="s">
        <v>39</v>
      </c>
      <c r="D471" s="19" t="s">
        <v>31</v>
      </c>
      <c r="E471" s="15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42">
        <f t="shared" si="33"/>
        <v>0</v>
      </c>
    </row>
    <row r="472" spans="1:23" ht="12.75" hidden="1" customHeight="1">
      <c r="A472" s="65">
        <v>3</v>
      </c>
      <c r="B472" s="398"/>
      <c r="C472" s="58"/>
      <c r="D472" s="20" t="s">
        <v>32</v>
      </c>
      <c r="E472" s="135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42">
        <f t="shared" si="33"/>
        <v>0</v>
      </c>
    </row>
    <row r="473" spans="1:23" ht="12.75" hidden="1" customHeight="1">
      <c r="A473" s="65">
        <v>3</v>
      </c>
      <c r="B473" s="398"/>
      <c r="C473" s="59"/>
      <c r="D473" s="19" t="s">
        <v>33</v>
      </c>
      <c r="E473" s="15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42">
        <f t="shared" si="33"/>
        <v>0</v>
      </c>
    </row>
    <row r="474" spans="1:23" ht="12.75" hidden="1" customHeight="1">
      <c r="A474" s="65">
        <v>3</v>
      </c>
      <c r="B474" s="398"/>
      <c r="D474" s="20" t="s">
        <v>34</v>
      </c>
      <c r="E474" s="135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42">
        <f t="shared" si="33"/>
        <v>0</v>
      </c>
    </row>
    <row r="475" spans="1:23" ht="12.75">
      <c r="A475" s="65">
        <v>3</v>
      </c>
      <c r="B475" s="398"/>
      <c r="C475" s="21"/>
      <c r="D475" s="22"/>
      <c r="E475" s="136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1"/>
      <c r="S475" s="31"/>
      <c r="T475" s="31"/>
      <c r="U475" s="31"/>
      <c r="V475" s="46">
        <f>F475*$F$40+G475*$G$40+H475*$H$40+I475*$I$40+J475*$J$40+K475*$K$40+L475*$L$40+M475*$M$40+N475*$N$40+O475*$O$40+P475*$P$40+Q475*$Q$40+R475*$R$40+U475*$U$40+S475*AL475+T475*$T$40</f>
        <v>0</v>
      </c>
    </row>
    <row r="476" spans="1:23" ht="12.75">
      <c r="A476" s="65">
        <v>3</v>
      </c>
      <c r="B476" s="398"/>
      <c r="C476" s="52" t="s">
        <v>40</v>
      </c>
      <c r="D476" s="19" t="s">
        <v>31</v>
      </c>
      <c r="E476" s="15">
        <v>60</v>
      </c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>
        <v>1</v>
      </c>
      <c r="T476" s="12"/>
      <c r="U476" s="12"/>
      <c r="V476" s="42">
        <f>F476*$F$40+G476*$G$40+H476*$H$40+I476*$I$40+J476*$J$40+K476*$K$40+L476*$L$40+M476*$M$40+N476*$N$40+O476*$O$40+P476*$P$40+Q476*$Q$40+R476*$R$40+U476*$U$40+S476*$S$40+T476*$T$188</f>
        <v>65</v>
      </c>
    </row>
    <row r="477" spans="1:23" ht="12.75">
      <c r="A477" s="65">
        <v>3</v>
      </c>
      <c r="B477" s="398"/>
      <c r="C477" s="53"/>
      <c r="D477" s="20" t="s">
        <v>32</v>
      </c>
      <c r="E477" s="268">
        <v>3</v>
      </c>
      <c r="F477" s="11">
        <v>1</v>
      </c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42">
        <f>F477*$F$40+G477*$G$40+H477*$H$40+I477*$I$40+J477*$J$40+K477*$K$40+L477*$L$40+M477*$M$40+N477*$N$40+O477*$O$40+P477*$P$40+Q477*$Q$40+R477*$R$40+U477*$U$40+S477*$S$40+T477*$T$188</f>
        <v>36</v>
      </c>
      <c r="W477" s="7">
        <f>IF(SUM(F477:S477)=1,1,ROUND(SUM(F477:S477)/2+SUM(F477:S477)+IF(T477=1,3,0),0))</f>
        <v>1</v>
      </c>
    </row>
    <row r="478" spans="1:23" ht="12.75">
      <c r="A478" s="65">
        <v>3</v>
      </c>
      <c r="B478" s="398"/>
      <c r="C478" s="54"/>
      <c r="D478" s="19" t="s">
        <v>33</v>
      </c>
      <c r="E478" s="15">
        <v>45</v>
      </c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>
        <v>1</v>
      </c>
      <c r="S478" s="12"/>
      <c r="T478" s="12"/>
      <c r="U478" s="12"/>
      <c r="V478" s="42">
        <f>F478*$F$40+G478*$G$40+H478*$H$40+I478*$I$40+J478*$J$40+K478*$K$40+L478*$L$40+M478*$M$40+N478*$N$40+O478*$O$40+P478*$P$40+Q478*$Q$40+R478*$R$40+U478*$U$40+S478*$S$40+T478*$T$188</f>
        <v>65</v>
      </c>
    </row>
    <row r="479" spans="1:23" ht="12.75">
      <c r="A479" s="65">
        <v>3</v>
      </c>
      <c r="B479" s="398"/>
      <c r="C479" s="18">
        <f>E476+E477+E478+E479</f>
        <v>108</v>
      </c>
      <c r="D479" s="20" t="s">
        <v>34</v>
      </c>
      <c r="E479" s="135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42">
        <f>F479*$F$40+G479*$G$40+H479*$H$40+I479*$I$40+J479*$J$40+K479*$K$40+L479*$L$40+M479*$M$40+N479*$N$40+O479*$O$40+P479*$P$40+Q479*$Q$40+R479*$R$40+U479*$U$40+S479*$S$40+T479*$T$188</f>
        <v>0</v>
      </c>
    </row>
    <row r="480" spans="1:23" ht="14.25" customHeight="1">
      <c r="A480" s="65">
        <v>3</v>
      </c>
      <c r="B480" s="105"/>
      <c r="C480" s="21"/>
      <c r="D480" s="22"/>
      <c r="E480" s="136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31"/>
      <c r="U480" s="13"/>
      <c r="V480" s="46">
        <f>F480*$F$40+G480*$G$40+H480*$H$40+I480*$I$40+J480*$J$40+K480*$K$40+L480*$L$40+M480*$M$40+N480*$N$40+O480*$O$40+P480*$P$40+Q480*$Q$40+R480*$R$40+U480*$U$40+S480*AL480+T480*$T$40</f>
        <v>0</v>
      </c>
    </row>
    <row r="481" spans="1:26" ht="15.75" customHeight="1">
      <c r="A481" s="65">
        <v>3</v>
      </c>
      <c r="B481" s="106"/>
      <c r="C481" s="61"/>
      <c r="D481" s="28"/>
      <c r="E481" s="29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49"/>
    </row>
    <row r="482" spans="1:26" ht="15.75" customHeight="1">
      <c r="A482" s="65">
        <v>3</v>
      </c>
      <c r="B482" s="106"/>
      <c r="C482" s="61"/>
      <c r="D482" s="27"/>
      <c r="E482" s="29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49"/>
    </row>
    <row r="483" spans="1:26" ht="12.75">
      <c r="A483" s="65">
        <v>3</v>
      </c>
      <c r="B483" s="399"/>
      <c r="C483" s="388" t="s">
        <v>12</v>
      </c>
      <c r="D483" s="388" t="s">
        <v>13</v>
      </c>
      <c r="E483" s="389" t="s">
        <v>14</v>
      </c>
      <c r="F483" s="15" t="s">
        <v>15</v>
      </c>
      <c r="G483" s="15" t="s">
        <v>16</v>
      </c>
      <c r="H483" s="15" t="s">
        <v>17</v>
      </c>
      <c r="I483" s="15" t="s">
        <v>18</v>
      </c>
      <c r="J483" s="15" t="s">
        <v>19</v>
      </c>
      <c r="K483" s="15" t="s">
        <v>20</v>
      </c>
      <c r="L483" s="15" t="s">
        <v>21</v>
      </c>
      <c r="M483" s="15" t="s">
        <v>22</v>
      </c>
      <c r="N483" s="15" t="s">
        <v>23</v>
      </c>
      <c r="O483" s="15" t="s">
        <v>24</v>
      </c>
      <c r="P483" s="15" t="s">
        <v>25</v>
      </c>
      <c r="Q483" s="15" t="s">
        <v>26</v>
      </c>
      <c r="R483" s="15" t="s">
        <v>27</v>
      </c>
      <c r="S483" s="16" t="s">
        <v>29</v>
      </c>
      <c r="T483" s="15" t="s">
        <v>123</v>
      </c>
      <c r="U483" s="15" t="s">
        <v>28</v>
      </c>
      <c r="V483" s="17"/>
    </row>
    <row r="484" spans="1:26" ht="13.5" thickBot="1">
      <c r="A484" s="65">
        <v>3</v>
      </c>
      <c r="B484" s="395"/>
      <c r="C484" s="388"/>
      <c r="D484" s="388"/>
      <c r="E484" s="389"/>
      <c r="F484" s="15">
        <v>36</v>
      </c>
      <c r="G484" s="15">
        <v>20</v>
      </c>
      <c r="H484" s="15">
        <v>20</v>
      </c>
      <c r="I484" s="15">
        <v>50</v>
      </c>
      <c r="J484" s="15">
        <v>50</v>
      </c>
      <c r="K484" s="15">
        <v>50</v>
      </c>
      <c r="L484" s="15">
        <v>50</v>
      </c>
      <c r="M484" s="15">
        <v>36</v>
      </c>
      <c r="N484" s="15">
        <v>50</v>
      </c>
      <c r="O484" s="15">
        <v>50</v>
      </c>
      <c r="P484" s="15">
        <v>50</v>
      </c>
      <c r="Q484" s="15">
        <v>50</v>
      </c>
      <c r="R484" s="15">
        <v>65</v>
      </c>
      <c r="S484" s="15">
        <v>65</v>
      </c>
      <c r="T484" s="15">
        <v>150</v>
      </c>
      <c r="U484" s="15">
        <v>26</v>
      </c>
      <c r="V484" s="37">
        <f>SUM(F484:S484)</f>
        <v>642</v>
      </c>
    </row>
    <row r="485" spans="1:26" ht="15">
      <c r="A485" s="65">
        <v>3</v>
      </c>
      <c r="B485" s="397">
        <f>'2-ΠΡΟΓΡΑΜΜΑ'!C2+16</f>
        <v>42914</v>
      </c>
      <c r="C485" s="52" t="s">
        <v>30</v>
      </c>
      <c r="D485" s="19" t="s">
        <v>31</v>
      </c>
      <c r="E485" s="15">
        <v>11</v>
      </c>
      <c r="F485" s="12">
        <v>1</v>
      </c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42">
        <f>F485*$F$40+G485*$G$40+H485*$H$40+I485*$I$40+J485*$J$40+K485*$K$40+L485*$L$40+M485*$M$40+N485*$N$40+O485*$O$40+P485*$P$40+Q485*$Q$40+R485*$R$40+U485*$U$40+S485*$S$40+T485*$T$188</f>
        <v>36</v>
      </c>
      <c r="Y485" s="86" t="s">
        <v>30</v>
      </c>
      <c r="Z485" s="87" t="str">
        <f>IF(F486=1,"Γ1,","")&amp;""&amp;IF(G486=1,"Γ2,","")&amp;""&amp;IF(H486=1,"Γ3,","")&amp;""&amp;IF(I486=1,"Γ4,","")&amp;""&amp;IF(J486=1,"Γ5,","")&amp;""&amp;IF(K486=1,"Γ6,","")&amp;""&amp;IF(L486=1,"Γ7,","")&amp;""&amp;IF(M486=1,"B1,","")&amp;""&amp;IF(N486=1,"B2,","")&amp;""&amp;IF(O486=1,"B3,","")&amp;""&amp;IF(P486=1,"B4,","")&amp;""&amp;IF(Q486=1,"ΦΧ,","")&amp;""&amp;IF(R486=1,"ΚΑΜ,","")&amp;""&amp;IF(U486=1,"ΣΧ,","")&amp;""&amp;IF(T486=1,"Κ28,","")&amp;""&amp;IF(S486=1,"ΣΕΥΠ,","")</f>
        <v>B2,B3,</v>
      </c>
    </row>
    <row r="486" spans="1:26" ht="15">
      <c r="A486" s="65">
        <v>3</v>
      </c>
      <c r="B486" s="398"/>
      <c r="C486" s="53"/>
      <c r="D486" s="20" t="s">
        <v>32</v>
      </c>
      <c r="E486" s="269">
        <v>69</v>
      </c>
      <c r="F486" s="11"/>
      <c r="G486" s="11"/>
      <c r="H486" s="11"/>
      <c r="I486" s="11"/>
      <c r="J486" s="11"/>
      <c r="K486" s="11"/>
      <c r="L486" s="11"/>
      <c r="M486" s="11"/>
      <c r="N486" s="11">
        <v>1</v>
      </c>
      <c r="O486" s="11">
        <v>1</v>
      </c>
      <c r="P486" s="11"/>
      <c r="Q486" s="11"/>
      <c r="R486" s="11"/>
      <c r="S486" s="11"/>
      <c r="T486" s="11"/>
      <c r="U486" s="11"/>
      <c r="V486" s="42">
        <f>F486*$F$40+G486*$G$40+H486*$H$40+I486*$I$40+J486*$J$40+K486*$K$40+L486*$L$40+M486*$M$40+N486*$N$40+O486*$O$40+P486*$P$40+Q486*$Q$40+R486*$R$40+U486*$U$40+S486*$S$40+T486*$T$188</f>
        <v>100</v>
      </c>
      <c r="W486" s="7">
        <f>IF(SUM(F486:S486)=1,1,ROUND(SUM(F486:S486)/2+SUM(F486:S486)+IF(T486=1,3,0),0))</f>
        <v>3</v>
      </c>
      <c r="Y486" s="88" t="s">
        <v>35</v>
      </c>
      <c r="Z486" s="89" t="str">
        <f>IF(F491=1,"Γ1,","")&amp;""&amp;IF(G491=1,"Γ2,","")&amp;""&amp;IF(H491=1,"Γ3,","")&amp;""&amp;IF(I491=1,"Γ4,","")&amp;""&amp;IF(J491=1,"Γ5,","")&amp;""&amp;IF(K491=1,"Γ6,","")&amp;""&amp;IF(L491=1,"Γ7,","")&amp;""&amp;IF(M491=1,"B1,","")&amp;""&amp;IF(N491=1,"B2,","")&amp;""&amp;IF(O491=1,"B3,","")&amp;""&amp;IF(P491=1,"B4,","")&amp;""&amp;IF(Q491=1,"ΦΧ,","")&amp;""&amp;IF(R491=1,"ΚΑΜ,","")&amp;""&amp;IF(U491=1,"ΣΧ,","")&amp;""&amp;IF(T491=1,"Κ28,","")&amp;""&amp;IF(S491=1,"ΣΕΥΠ,","")</f>
        <v>Γ4,Γ5,Γ6,Γ7,ΚΑΜ,</v>
      </c>
    </row>
    <row r="487" spans="1:26" ht="15">
      <c r="A487" s="65">
        <v>3</v>
      </c>
      <c r="B487" s="398"/>
      <c r="C487" s="54"/>
      <c r="D487" s="19" t="s">
        <v>33</v>
      </c>
      <c r="E487" s="15">
        <v>32</v>
      </c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>
        <v>1</v>
      </c>
      <c r="Q487" s="12"/>
      <c r="R487" s="12"/>
      <c r="S487" s="12"/>
      <c r="T487" s="12"/>
      <c r="U487" s="12"/>
      <c r="V487" s="42">
        <f>F487*$F$40+G487*$G$40+H487*$H$40+I487*$I$40+J487*$J$40+K487*$K$40+L487*$L$40+M487*$M$40+N487*$N$40+O487*$O$40+P487*$P$40+Q487*$Q$40+R487*$R$40+U487*$U$40+S487*$S$40+T487*$T$188</f>
        <v>50</v>
      </c>
      <c r="Y487" s="88" t="s">
        <v>37</v>
      </c>
      <c r="Z487" s="89" t="str">
        <f>IF(F500=1,"Γ1,","")&amp;""&amp;IF(G500=1,"Γ2,","")&amp;""&amp;IF(H500=1,"Γ3,","")&amp;""&amp;IF(I500=1,"Γ4,","")&amp;""&amp;IF(J500=1,"Γ5,","")&amp;""&amp;IF(K500=1,"Γ6,","")&amp;""&amp;IF(L500=1,"Γ7,","")&amp;""&amp;IF(M500=1,"B1,","")&amp;""&amp;IF(N500=1,"B2,","")&amp;""&amp;IF(O500=1,"B3,","")&amp;""&amp;IF(P500=1,"B4,","")&amp;""&amp;IF(Q500=1,"ΦΧ,","")&amp;""&amp;IF(R500=1,"ΚΑΜ,","")&amp;""&amp;IF(U500=1,"ΣΧ,","")&amp;""&amp;IF(T500=1,"Κ28,","")&amp;""&amp;IF(S500=1,"ΣΕΥΠ,","")</f>
        <v>ΚΑΜ,ΣΕΥΠ,</v>
      </c>
    </row>
    <row r="488" spans="1:26" ht="15">
      <c r="A488" s="65">
        <v>3</v>
      </c>
      <c r="B488" s="398"/>
      <c r="C488" s="18">
        <f>E485+E486+E487+E488</f>
        <v>164</v>
      </c>
      <c r="D488" s="20" t="s">
        <v>34</v>
      </c>
      <c r="E488" s="359">
        <v>52</v>
      </c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>
        <v>1</v>
      </c>
      <c r="T488" s="11"/>
      <c r="U488" s="11"/>
      <c r="V488" s="42">
        <f>F488*$F$40+G488*$G$40+H488*$H$40+I488*$I$40+J488*$J$40+K488*$K$40+L488*$L$40+M488*$M$40+N488*$N$40+O488*$O$40+P488*$P$40+Q488*$Q$40+R488*$R$40+U488*$U$40+S488*$S$40+T488*$T$188</f>
        <v>65</v>
      </c>
      <c r="Y488" s="88" t="s">
        <v>38</v>
      </c>
      <c r="Z488" s="89" t="str">
        <f>IF(F505=1,"Γ1,","")&amp;""&amp;IF(G505=1,"Γ2,","")&amp;""&amp;IF(H505=1,"Γ3,","")&amp;""&amp;IF(I505=1,"Γ4,","")&amp;""&amp;IF(J505=1,"Γ5,","")&amp;""&amp;IF(K505=1,"Γ6,","")&amp;""&amp;IF(L505=1,"Γ7,","")&amp;""&amp;IF(M505=1,"B1,","")&amp;""&amp;IF(N505=1,"B2,","")&amp;""&amp;IF(O505=1,"B3,","")&amp;""&amp;IF(P505=1,"B4,","")&amp;""&amp;IF(Q505=1,"ΦΧ,","")&amp;""&amp;IF(R505=1,"ΚΑΜ,","")&amp;""&amp;IF(U505=1,"ΣΧ,","")&amp;""&amp;IF(T505=1,"Κ28,","")&amp;""&amp;IF(S505=1,"ΣΕΥΠ,","")</f>
        <v>Γ1,</v>
      </c>
    </row>
    <row r="489" spans="1:26" ht="15.75" thickBot="1">
      <c r="A489" s="65">
        <v>3</v>
      </c>
      <c r="B489" s="398"/>
      <c r="C489" s="21"/>
      <c r="D489" s="22"/>
      <c r="E489" s="136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1"/>
      <c r="S489" s="31"/>
      <c r="T489" s="31"/>
      <c r="U489" s="31"/>
      <c r="V489" s="46">
        <f>F489*$F$40+G489*$G$40+H489*$H$40+I489*$I$40+J489*$J$40+K489*$K$40+L489*$L$40+M489*$M$40+N489*$N$40+O489*$O$40+P489*$P$40+Q489*$Q$40+R489*$R$40+U489*$U$40+S489*AL489+T489*$T$40</f>
        <v>0</v>
      </c>
      <c r="Y489" s="90" t="s">
        <v>40</v>
      </c>
      <c r="Z489" s="91" t="str">
        <f>IF(F514=1,"Γ1,","")&amp;""&amp;IF(G514=1,"Γ2,","")&amp;""&amp;IF(H514=1,"Γ3,","")&amp;""&amp;IF(I514=1,"Γ4,","")&amp;""&amp;IF(J514=1,"Γ5,","")&amp;""&amp;IF(K514=1,"Γ6,","")&amp;""&amp;IF(L514=1,"Γ7,","")&amp;""&amp;IF(M514=1,"B1,","")&amp;""&amp;IF(N514=1,"B2,","")&amp;""&amp;IF(O514=1,"B3,","")&amp;""&amp;IF(P514=1,"B4,","")&amp;""&amp;IF(Q514=1,"ΦΧ,","")&amp;""&amp;IF(R514=1,"ΚΑΜ,","")&amp;""&amp;IF(U514=1,"ΣΧ,","")&amp;""&amp;IF(T514=1,"Κ28,","")&amp;""&amp;IF(S514=1,"ΣΕΥΠ,","")</f>
        <v>Γ1,</v>
      </c>
    </row>
    <row r="490" spans="1:26" ht="12.75">
      <c r="A490" s="65">
        <v>3</v>
      </c>
      <c r="B490" s="398"/>
      <c r="C490" s="55" t="s">
        <v>35</v>
      </c>
      <c r="D490" s="19" t="s">
        <v>31</v>
      </c>
      <c r="E490" s="15">
        <v>25</v>
      </c>
      <c r="F490" s="12"/>
      <c r="G490" s="12"/>
      <c r="H490" s="12"/>
      <c r="I490" s="12"/>
      <c r="J490" s="12"/>
      <c r="K490" s="12"/>
      <c r="L490" s="12"/>
      <c r="M490" s="12"/>
      <c r="N490" s="12">
        <v>1</v>
      </c>
      <c r="O490" s="12"/>
      <c r="P490" s="12"/>
      <c r="Q490" s="12"/>
      <c r="R490" s="12"/>
      <c r="S490" s="12"/>
      <c r="T490" s="12"/>
      <c r="U490" s="12"/>
      <c r="V490" s="42">
        <f t="shared" ref="V490:V497" si="34">F490*$F$40+G490*$G$40+H490*$H$40+I490*$I$40+J490*$J$40+K490*$K$40+L490*$L$40+M490*$M$40+N490*$N$40+O490*$O$40+P490*$P$40+Q490*$Q$40+R490*$R$40+U490*$U$40+S490*$S$40+T490*$T$188</f>
        <v>50</v>
      </c>
    </row>
    <row r="491" spans="1:26" ht="12.75">
      <c r="A491" s="65">
        <v>3</v>
      </c>
      <c r="B491" s="398"/>
      <c r="C491" s="56"/>
      <c r="D491" s="20" t="s">
        <v>32</v>
      </c>
      <c r="E491" s="270">
        <v>96</v>
      </c>
      <c r="F491" s="11"/>
      <c r="G491" s="11"/>
      <c r="H491" s="11"/>
      <c r="I491" s="11">
        <v>1</v>
      </c>
      <c r="J491" s="11">
        <v>1</v>
      </c>
      <c r="K491" s="11">
        <v>1</v>
      </c>
      <c r="L491" s="11">
        <v>1</v>
      </c>
      <c r="M491" s="11"/>
      <c r="N491" s="11"/>
      <c r="O491" s="11"/>
      <c r="P491" s="11"/>
      <c r="Q491" s="11"/>
      <c r="R491" s="11">
        <v>1</v>
      </c>
      <c r="S491" s="11"/>
      <c r="T491" s="11"/>
      <c r="U491" s="11"/>
      <c r="V491" s="42">
        <f t="shared" si="34"/>
        <v>265</v>
      </c>
      <c r="W491" s="7">
        <f>IF(SUM(F491:S491)=1,1,ROUND(SUM(F491:S491)/2+SUM(F491:S491)+IF(T491=1,3,0),0))</f>
        <v>8</v>
      </c>
    </row>
    <row r="492" spans="1:26" ht="12.75">
      <c r="A492" s="65">
        <v>3</v>
      </c>
      <c r="B492" s="398"/>
      <c r="C492" s="56"/>
      <c r="D492" s="19" t="s">
        <v>33</v>
      </c>
      <c r="E492" s="113">
        <v>10</v>
      </c>
      <c r="F492" s="12">
        <v>1</v>
      </c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42">
        <f t="shared" si="34"/>
        <v>36</v>
      </c>
    </row>
    <row r="493" spans="1:26" ht="12.75">
      <c r="A493" s="65">
        <v>3</v>
      </c>
      <c r="B493" s="398"/>
      <c r="C493" s="50">
        <f>SUM(E490:E497)</f>
        <v>183</v>
      </c>
      <c r="D493" s="20" t="s">
        <v>34</v>
      </c>
      <c r="E493" s="359">
        <v>52</v>
      </c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>
        <v>1</v>
      </c>
      <c r="T493" s="11"/>
      <c r="U493" s="11"/>
      <c r="V493" s="42">
        <f t="shared" si="34"/>
        <v>65</v>
      </c>
    </row>
    <row r="494" spans="1:26" ht="12.75" hidden="1" customHeight="1">
      <c r="A494" s="65">
        <v>3</v>
      </c>
      <c r="B494" s="398"/>
      <c r="C494" s="57" t="s">
        <v>36</v>
      </c>
      <c r="D494" s="19" t="s">
        <v>31</v>
      </c>
      <c r="E494" s="15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42">
        <f t="shared" si="34"/>
        <v>0</v>
      </c>
    </row>
    <row r="495" spans="1:26" ht="12.75" hidden="1" customHeight="1">
      <c r="A495" s="65">
        <v>3</v>
      </c>
      <c r="B495" s="398"/>
      <c r="C495" s="58"/>
      <c r="D495" s="20" t="s">
        <v>32</v>
      </c>
      <c r="E495" s="135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42">
        <f t="shared" si="34"/>
        <v>0</v>
      </c>
    </row>
    <row r="496" spans="1:26" ht="12.75" hidden="1" customHeight="1">
      <c r="A496" s="65">
        <v>3</v>
      </c>
      <c r="B496" s="398"/>
      <c r="C496" s="59"/>
      <c r="D496" s="19" t="s">
        <v>33</v>
      </c>
      <c r="E496" s="15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42">
        <f t="shared" si="34"/>
        <v>0</v>
      </c>
    </row>
    <row r="497" spans="1:23" ht="12.75" hidden="1" customHeight="1">
      <c r="A497" s="65">
        <v>3</v>
      </c>
      <c r="B497" s="398"/>
      <c r="D497" s="20" t="s">
        <v>34</v>
      </c>
      <c r="E497" s="135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42">
        <f t="shared" si="34"/>
        <v>0</v>
      </c>
    </row>
    <row r="498" spans="1:23" ht="12.75">
      <c r="A498" s="65">
        <v>3</v>
      </c>
      <c r="B498" s="398"/>
      <c r="C498" s="21"/>
      <c r="D498" s="22"/>
      <c r="E498" s="136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1"/>
      <c r="S498" s="31"/>
      <c r="T498" s="31"/>
      <c r="U498" s="31"/>
      <c r="V498" s="46">
        <f>F498*$F$40+G498*$G$40+H498*$H$40+I498*$I$40+J498*$J$40+K498*$K$40+L498*$L$40+M498*$M$40+N498*$N$40+O498*$O$40+P498*$P$40+Q498*$Q$40+R498*$R$40+U498*$U$40+S498*AL498+T498*$T$40</f>
        <v>0</v>
      </c>
    </row>
    <row r="499" spans="1:23" ht="12.75">
      <c r="A499" s="65">
        <v>3</v>
      </c>
      <c r="B499" s="398"/>
      <c r="C499" s="52" t="s">
        <v>37</v>
      </c>
      <c r="D499" s="19" t="s">
        <v>31</v>
      </c>
      <c r="E499" s="15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42">
        <f>F499*$F$40+G499*$G$40+H499*$H$40+I499*$I$40+J499*$J$40+K499*$K$40+L499*$L$40+M499*$M$40+N499*$N$40+O499*$O$40+P499*$P$40+Q499*$Q$40+R499*$R$40+U499*$U$40+S499*$S$40+T499*$T$188</f>
        <v>0</v>
      </c>
    </row>
    <row r="500" spans="1:23" ht="12.75">
      <c r="A500" s="65">
        <v>3</v>
      </c>
      <c r="B500" s="398"/>
      <c r="C500" s="53"/>
      <c r="D500" s="20" t="s">
        <v>32</v>
      </c>
      <c r="E500" s="270">
        <v>94</v>
      </c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>
        <v>1</v>
      </c>
      <c r="S500" s="11">
        <v>1</v>
      </c>
      <c r="T500" s="11"/>
      <c r="U500" s="11"/>
      <c r="V500" s="42">
        <f>F500*$F$40+G500*$G$40+H500*$H$40+I500*$I$40+J500*$J$40+K500*$K$40+L500*$L$40+M500*$M$40+N500*$N$40+O500*$O$40+P500*$P$40+Q500*$Q$40+R500*$R$40+U500*$U$40+S500*$S$40+T500*$T$188</f>
        <v>130</v>
      </c>
      <c r="W500" s="7">
        <f>IF(SUM(F500:S500)=1,1,ROUND(SUM(F500:S500)/2+SUM(F500:S500)+IF(T500=1,3,0),0))</f>
        <v>3</v>
      </c>
    </row>
    <row r="501" spans="1:23" ht="12.75">
      <c r="A501" s="65">
        <v>3</v>
      </c>
      <c r="B501" s="398"/>
      <c r="C501" s="54"/>
      <c r="D501" s="19" t="s">
        <v>33</v>
      </c>
      <c r="E501" s="15">
        <v>342</v>
      </c>
      <c r="F501" s="12"/>
      <c r="G501" s="12"/>
      <c r="H501" s="12"/>
      <c r="I501" s="12"/>
      <c r="J501" s="12"/>
      <c r="K501" s="12">
        <v>1</v>
      </c>
      <c r="L501" s="12">
        <v>1</v>
      </c>
      <c r="M501" s="12"/>
      <c r="N501" s="12"/>
      <c r="O501" s="12"/>
      <c r="P501" s="12"/>
      <c r="Q501" s="12"/>
      <c r="R501" s="12"/>
      <c r="S501" s="12"/>
      <c r="T501" s="12">
        <v>1</v>
      </c>
      <c r="U501" s="12"/>
      <c r="V501" s="42">
        <f>F501*$F$40+G501*$G$40+H501*$H$40+I501*$I$40+J501*$J$40+K501*$K$40+L501*$L$40+M501*$M$40+N501*$N$40+O501*$O$40+P501*$P$40+Q501*$Q$40+R501*$R$40+U501*$U$40+S501*$S$40+T501*$T$188</f>
        <v>250</v>
      </c>
    </row>
    <row r="502" spans="1:23" ht="12.75">
      <c r="A502" s="65">
        <v>3</v>
      </c>
      <c r="B502" s="398"/>
      <c r="C502" s="18">
        <f>E499+E500+E501+E502</f>
        <v>512</v>
      </c>
      <c r="D502" s="20" t="s">
        <v>34</v>
      </c>
      <c r="E502" s="135">
        <v>76</v>
      </c>
      <c r="F502" s="11"/>
      <c r="G502" s="11"/>
      <c r="H502" s="11"/>
      <c r="I502" s="11"/>
      <c r="J502" s="11"/>
      <c r="K502" s="11"/>
      <c r="L502" s="11"/>
      <c r="M502" s="11"/>
      <c r="N502" s="11"/>
      <c r="O502" s="11">
        <v>1</v>
      </c>
      <c r="P502" s="11">
        <v>1</v>
      </c>
      <c r="Q502" s="11"/>
      <c r="R502" s="11"/>
      <c r="S502" s="11"/>
      <c r="T502" s="11"/>
      <c r="U502" s="11"/>
      <c r="V502" s="42">
        <f>F502*$F$40+G502*$G$40+H502*$H$40+I502*$I$40+J502*$J$40+K502*$K$40+L502*$L$40+M502*$M$40+N502*$N$40+O502*$O$40+P502*$P$40+Q502*$Q$40+R502*$R$40+U502*$U$40+S502*$S$40+T502*$T$188</f>
        <v>100</v>
      </c>
    </row>
    <row r="503" spans="1:23" ht="12.75">
      <c r="A503" s="65">
        <v>3</v>
      </c>
      <c r="B503" s="398"/>
      <c r="C503" s="21"/>
      <c r="D503" s="22"/>
      <c r="E503" s="136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1"/>
      <c r="S503" s="31"/>
      <c r="T503" s="31"/>
      <c r="U503" s="31"/>
      <c r="V503" s="46">
        <f>F503*$F$40+G503*$G$40+H503*$H$40+I503*$I$40+J503*$J$40+K503*$K$40+L503*$L$40+M503*$M$40+N503*$N$40+O503*$O$40+P503*$P$40+Q503*$Q$40+R503*$R$40+U503*$U$40+S503*AL503+T503*$T$40</f>
        <v>0</v>
      </c>
    </row>
    <row r="504" spans="1:23" ht="12.75">
      <c r="A504" s="65">
        <v>3</v>
      </c>
      <c r="B504" s="398"/>
      <c r="C504" s="55" t="s">
        <v>38</v>
      </c>
      <c r="D504" s="19" t="s">
        <v>31</v>
      </c>
      <c r="E504" s="15">
        <v>40</v>
      </c>
      <c r="F504" s="12"/>
      <c r="G504" s="12"/>
      <c r="H504" s="12"/>
      <c r="I504" s="12"/>
      <c r="J504" s="12"/>
      <c r="K504" s="12"/>
      <c r="L504" s="12"/>
      <c r="M504" s="12"/>
      <c r="N504" s="12">
        <v>1</v>
      </c>
      <c r="O504" s="12"/>
      <c r="P504" s="12"/>
      <c r="Q504" s="12"/>
      <c r="R504" s="12"/>
      <c r="S504" s="12"/>
      <c r="T504" s="12"/>
      <c r="U504" s="12"/>
      <c r="V504" s="42">
        <f t="shared" ref="V504:V511" si="35">F504*$F$40+G504*$G$40+H504*$H$40+I504*$I$40+J504*$J$40+K504*$K$40+L504*$L$40+M504*$M$40+N504*$N$40+O504*$O$40+P504*$P$40+Q504*$Q$40+R504*$R$40+U504*$U$40+S504*$S$40+T504*$T$188</f>
        <v>50</v>
      </c>
    </row>
    <row r="505" spans="1:23" ht="12.75">
      <c r="A505" s="65">
        <v>3</v>
      </c>
      <c r="B505" s="398"/>
      <c r="C505" s="56"/>
      <c r="D505" s="20" t="s">
        <v>32</v>
      </c>
      <c r="E505" s="270">
        <v>7</v>
      </c>
      <c r="F505" s="11">
        <v>1</v>
      </c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42">
        <f t="shared" si="35"/>
        <v>36</v>
      </c>
      <c r="W505" s="7">
        <f>IF(SUM(F505:S505)=1,1,ROUND(SUM(F505:S505)/2+SUM(F505:S505)+IF(T505=1,3,0),0))</f>
        <v>1</v>
      </c>
    </row>
    <row r="506" spans="1:23" ht="12.75">
      <c r="A506" s="65">
        <v>3</v>
      </c>
      <c r="B506" s="398"/>
      <c r="C506" s="56"/>
      <c r="D506" s="19" t="s">
        <v>33</v>
      </c>
      <c r="E506" s="15">
        <v>189</v>
      </c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>
        <v>1</v>
      </c>
      <c r="U506" s="12"/>
      <c r="V506" s="42">
        <f t="shared" si="35"/>
        <v>150</v>
      </c>
    </row>
    <row r="507" spans="1:23" ht="12.75">
      <c r="A507" s="65">
        <v>3</v>
      </c>
      <c r="B507" s="398"/>
      <c r="C507" s="50">
        <f>E504+E505+E506+E507+E508+E509+E510+E511</f>
        <v>255</v>
      </c>
      <c r="D507" s="20" t="s">
        <v>34</v>
      </c>
      <c r="E507" s="135">
        <v>19</v>
      </c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>
        <v>1</v>
      </c>
      <c r="Q507" s="11"/>
      <c r="R507" s="11"/>
      <c r="S507" s="11"/>
      <c r="T507" s="11"/>
      <c r="U507" s="11"/>
      <c r="V507" s="42">
        <f t="shared" si="35"/>
        <v>50</v>
      </c>
    </row>
    <row r="508" spans="1:23" ht="12.75" hidden="1" customHeight="1">
      <c r="A508" s="65">
        <v>3</v>
      </c>
      <c r="B508" s="398"/>
      <c r="C508" s="55" t="s">
        <v>39</v>
      </c>
      <c r="D508" s="19" t="s">
        <v>31</v>
      </c>
      <c r="E508" s="15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42">
        <f t="shared" si="35"/>
        <v>0</v>
      </c>
    </row>
    <row r="509" spans="1:23" ht="12.75" hidden="1" customHeight="1">
      <c r="A509" s="65">
        <v>3</v>
      </c>
      <c r="B509" s="398"/>
      <c r="C509" s="56"/>
      <c r="D509" s="20" t="s">
        <v>32</v>
      </c>
      <c r="E509" s="135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42">
        <f t="shared" si="35"/>
        <v>0</v>
      </c>
    </row>
    <row r="510" spans="1:23" ht="12.75" hidden="1" customHeight="1">
      <c r="A510" s="65">
        <v>3</v>
      </c>
      <c r="B510" s="398"/>
      <c r="C510" s="63"/>
      <c r="D510" s="19" t="s">
        <v>33</v>
      </c>
      <c r="E510" s="15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42">
        <f t="shared" si="35"/>
        <v>0</v>
      </c>
    </row>
    <row r="511" spans="1:23" ht="12.75" hidden="1" customHeight="1">
      <c r="A511" s="65">
        <v>3</v>
      </c>
      <c r="B511" s="398"/>
      <c r="C511" s="64"/>
      <c r="D511" s="20" t="s">
        <v>34</v>
      </c>
      <c r="E511" s="135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42">
        <f t="shared" si="35"/>
        <v>0</v>
      </c>
    </row>
    <row r="512" spans="1:23" ht="12.75">
      <c r="A512" s="65">
        <v>3</v>
      </c>
      <c r="B512" s="398"/>
      <c r="C512" s="21"/>
      <c r="D512" s="22"/>
      <c r="E512" s="136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1"/>
      <c r="S512" s="31"/>
      <c r="T512" s="31"/>
      <c r="U512" s="31"/>
      <c r="V512" s="46">
        <f>F512*$F$40+G512*$G$40+H512*$H$40+I512*$I$40+J512*$J$40+K512*$K$40+L512*$L$40+M512*$M$40+N512*$N$40+O512*$O$40+P512*$P$40+Q512*$Q$40+R512*$R$40+U512*$U$40+S512*AL512+T512*$T$40</f>
        <v>0</v>
      </c>
    </row>
    <row r="513" spans="1:26" ht="12.75">
      <c r="A513" s="65">
        <v>3</v>
      </c>
      <c r="B513" s="398"/>
      <c r="C513" s="52" t="s">
        <v>40</v>
      </c>
      <c r="D513" s="19" t="s">
        <v>31</v>
      </c>
      <c r="E513" s="15">
        <v>60</v>
      </c>
      <c r="F513" s="12"/>
      <c r="G513" s="271"/>
      <c r="H513" s="12"/>
      <c r="I513" s="12"/>
      <c r="J513" s="12"/>
      <c r="K513" s="12"/>
      <c r="L513" s="12"/>
      <c r="M513" s="12"/>
      <c r="N513" s="12"/>
      <c r="O513" s="12">
        <v>1</v>
      </c>
      <c r="P513" s="12">
        <v>1</v>
      </c>
      <c r="Q513" s="12"/>
      <c r="R513" s="12"/>
      <c r="S513" s="12"/>
      <c r="T513" s="12"/>
      <c r="U513" s="12"/>
      <c r="V513" s="42">
        <f>F513*$F$40+G513*$G$40+H513*$H$40+I513*$I$40+J513*$J$40+K513*$K$40+L513*$L$40+M513*$M$40+N513*$N$40+O513*$O$40+P513*$P$40+Q513*$Q$40+R513*$R$40+U513*$U$40+S513*$S$40+T513*$T$188</f>
        <v>100</v>
      </c>
    </row>
    <row r="514" spans="1:26" ht="12.75">
      <c r="A514" s="65">
        <v>3</v>
      </c>
      <c r="B514" s="398"/>
      <c r="C514" s="53"/>
      <c r="D514" s="20" t="s">
        <v>32</v>
      </c>
      <c r="E514" s="270">
        <v>1</v>
      </c>
      <c r="F514" s="11">
        <v>1</v>
      </c>
      <c r="G514" s="27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42">
        <f>F514*$F$40+G514*$G$40+H514*$H$40+I514*$I$40+J514*$J$40+K514*$K$40+L514*$L$40+M514*$M$40+N514*$N$40+O514*$O$40+P514*$P$40+Q514*$Q$40+R514*$R$40+U514*$U$40+S514*$S$40+T514*$T$188</f>
        <v>36</v>
      </c>
      <c r="W514" s="7">
        <f>IF(SUM(F514:S514)=1,1,ROUND(SUM(F514:S514)/2+SUM(F514:S514)+IF(T514=1,3,0),0))</f>
        <v>1</v>
      </c>
    </row>
    <row r="515" spans="1:26" ht="12.75">
      <c r="A515" s="65">
        <v>3</v>
      </c>
      <c r="B515" s="398"/>
      <c r="C515" s="54"/>
      <c r="D515" s="19" t="s">
        <v>33</v>
      </c>
      <c r="E515" s="15">
        <v>255</v>
      </c>
      <c r="F515" s="12"/>
      <c r="G515" s="271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>
        <v>1</v>
      </c>
      <c r="S515" s="12">
        <v>1</v>
      </c>
      <c r="T515" s="12">
        <v>1</v>
      </c>
      <c r="U515" s="12"/>
      <c r="V515" s="42">
        <f>F515*$F$40+G515*$G$40+H515*$H$40+I515*$I$40+J515*$J$40+K515*$K$40+L515*$L$40+M515*$M$40+N515*$N$40+O515*$O$40+P515*$P$40+Q515*$Q$40+R515*$R$40+U515*$U$40+S515*$S$40+T515*$T$188</f>
        <v>280</v>
      </c>
    </row>
    <row r="516" spans="1:26" ht="12.75">
      <c r="A516" s="65">
        <v>3</v>
      </c>
      <c r="B516" s="398"/>
      <c r="C516" s="18">
        <f>E513+E514+E515+E516</f>
        <v>316</v>
      </c>
      <c r="D516" s="20" t="s">
        <v>34</v>
      </c>
      <c r="E516" s="135"/>
      <c r="F516" s="11"/>
      <c r="G516" s="27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42">
        <f>F516*$F$40+G516*$G$40+H516*$H$40+I516*$I$40+J516*$J$40+K516*$K$40+L516*$L$40+M516*$M$40+N516*$N$40+O516*$O$40+P516*$P$40+Q516*$Q$40+R516*$R$40+U516*$U$40+S516*$S$40+T516*$T$188</f>
        <v>0</v>
      </c>
    </row>
    <row r="517" spans="1:26" ht="13.5" customHeight="1">
      <c r="A517" s="65">
        <v>3</v>
      </c>
      <c r="B517" s="107"/>
      <c r="C517" s="24"/>
      <c r="D517" s="25"/>
      <c r="E517" s="134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31"/>
      <c r="U517" s="26"/>
      <c r="V517" s="47">
        <f>F517*$F$40+G517*$G$40+H517*$H$40+I517*$I$40+J517*$J$40+K517*$K$40+L517*$L$40+M517*$M$40+N517*$N$40+O517*$O$40+P517*$P$40+Q517*$Q$40+R517*$R$40+U517*$U$40+S517*AL517+T517*$T$40</f>
        <v>0</v>
      </c>
    </row>
    <row r="518" spans="1:26">
      <c r="A518" s="65">
        <v>3</v>
      </c>
      <c r="B518" s="106"/>
      <c r="C518" s="61"/>
      <c r="D518" s="28"/>
      <c r="E518" s="29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49"/>
    </row>
    <row r="519" spans="1:26">
      <c r="A519" s="65">
        <v>3</v>
      </c>
      <c r="B519" s="106"/>
      <c r="C519" s="61"/>
      <c r="D519" s="27"/>
      <c r="E519" s="29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49"/>
    </row>
    <row r="520" spans="1:26" ht="12.75">
      <c r="A520" s="65">
        <v>3</v>
      </c>
      <c r="B520" s="399"/>
      <c r="C520" s="388" t="s">
        <v>12</v>
      </c>
      <c r="D520" s="388" t="s">
        <v>13</v>
      </c>
      <c r="E520" s="389" t="s">
        <v>14</v>
      </c>
      <c r="F520" s="15" t="s">
        <v>15</v>
      </c>
      <c r="G520" s="15" t="s">
        <v>16</v>
      </c>
      <c r="H520" s="15" t="s">
        <v>17</v>
      </c>
      <c r="I520" s="15" t="s">
        <v>18</v>
      </c>
      <c r="J520" s="15" t="s">
        <v>19</v>
      </c>
      <c r="K520" s="15" t="s">
        <v>20</v>
      </c>
      <c r="L520" s="15" t="s">
        <v>21</v>
      </c>
      <c r="M520" s="15" t="s">
        <v>22</v>
      </c>
      <c r="N520" s="15" t="s">
        <v>23</v>
      </c>
      <c r="O520" s="15" t="s">
        <v>24</v>
      </c>
      <c r="P520" s="15" t="s">
        <v>25</v>
      </c>
      <c r="Q520" s="15" t="s">
        <v>26</v>
      </c>
      <c r="R520" s="15" t="s">
        <v>27</v>
      </c>
      <c r="S520" s="16" t="s">
        <v>29</v>
      </c>
      <c r="T520" s="15" t="s">
        <v>123</v>
      </c>
      <c r="U520" s="15" t="s">
        <v>28</v>
      </c>
      <c r="V520" s="17"/>
    </row>
    <row r="521" spans="1:26" ht="13.5" thickBot="1">
      <c r="A521" s="65">
        <v>3</v>
      </c>
      <c r="B521" s="395"/>
      <c r="C521" s="388"/>
      <c r="D521" s="388"/>
      <c r="E521" s="389"/>
      <c r="F521" s="15">
        <v>36</v>
      </c>
      <c r="G521" s="15">
        <v>20</v>
      </c>
      <c r="H521" s="15">
        <v>20</v>
      </c>
      <c r="I521" s="15">
        <v>50</v>
      </c>
      <c r="J521" s="15">
        <v>50</v>
      </c>
      <c r="K521" s="15">
        <v>50</v>
      </c>
      <c r="L521" s="15">
        <v>50</v>
      </c>
      <c r="M521" s="15">
        <v>36</v>
      </c>
      <c r="N521" s="15">
        <v>50</v>
      </c>
      <c r="O521" s="15">
        <v>50</v>
      </c>
      <c r="P521" s="15">
        <v>50</v>
      </c>
      <c r="Q521" s="15">
        <v>50</v>
      </c>
      <c r="R521" s="15">
        <v>65</v>
      </c>
      <c r="S521" s="15">
        <v>65</v>
      </c>
      <c r="T521" s="15">
        <v>150</v>
      </c>
      <c r="U521" s="15">
        <v>26</v>
      </c>
      <c r="V521" s="37">
        <f>SUM(F521:S521)</f>
        <v>642</v>
      </c>
    </row>
    <row r="522" spans="1:26" ht="15">
      <c r="A522" s="65">
        <v>3</v>
      </c>
      <c r="B522" s="397">
        <f>'2-ΠΡΟΓΡΑΜΜΑ'!C2+17</f>
        <v>42915</v>
      </c>
      <c r="C522" s="52" t="s">
        <v>30</v>
      </c>
      <c r="D522" s="17" t="s">
        <v>31</v>
      </c>
      <c r="E522" s="15">
        <v>100</v>
      </c>
      <c r="F522" s="12"/>
      <c r="G522" s="12"/>
      <c r="H522" s="12"/>
      <c r="I522" s="12"/>
      <c r="J522" s="12"/>
      <c r="K522" s="12"/>
      <c r="L522" s="12"/>
      <c r="M522" s="12"/>
      <c r="N522" s="12"/>
      <c r="O522" s="12">
        <v>1</v>
      </c>
      <c r="P522" s="12">
        <v>1</v>
      </c>
      <c r="Q522" s="12"/>
      <c r="R522" s="12"/>
      <c r="S522" s="12"/>
      <c r="T522" s="12"/>
      <c r="U522" s="12"/>
      <c r="V522" s="42">
        <f>F522*$F$40+G522*$G$40+H522*$H$40+I522*$I$40+J522*$J$40+K522*$K$40+L522*$L$40+M522*$M$40+N522*$N$40+O522*$O$40+P522*$P$40+Q522*$Q$40+R522*$R$40+U522*$U$40+S522*$S$40+T522*$T$188</f>
        <v>100</v>
      </c>
      <c r="Y522" s="86" t="s">
        <v>30</v>
      </c>
      <c r="Z522" s="87" t="str">
        <f>IF(F523=1,"Γ1,","")&amp;""&amp;IF(G523=1,"Γ2,","")&amp;""&amp;IF(H523=1,"Γ3,","")&amp;""&amp;IF(I523=1,"Γ4,","")&amp;""&amp;IF(J523=1,"Γ5,","")&amp;""&amp;IF(K523=1,"Γ6,","")&amp;""&amp;IF(L523=1,"Γ7,","")&amp;""&amp;IF(M523=1,"B1,","")&amp;""&amp;IF(N523=1,"B2,","")&amp;""&amp;IF(O523=1,"B3,","")&amp;""&amp;IF(P523=1,"B4,","")&amp;""&amp;IF(Q523=1,"ΦΧ,","")&amp;""&amp;IF(R523=1,"ΚΑΜ,","")&amp;""&amp;IF(U523=1,"ΣΧ,","")&amp;""&amp;IF(T523=1,"Κ28,","")&amp;""&amp;IF(S523=1,"ΣΕΥΠ,","")</f>
        <v>Γ1,</v>
      </c>
    </row>
    <row r="523" spans="1:26" ht="15">
      <c r="A523" s="65">
        <v>3</v>
      </c>
      <c r="B523" s="398"/>
      <c r="C523" s="53"/>
      <c r="D523" s="23" t="s">
        <v>32</v>
      </c>
      <c r="E523" s="137">
        <v>20</v>
      </c>
      <c r="F523" s="11">
        <v>1</v>
      </c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42">
        <f>F523*$F$40+G523*$G$40+H523*$H$40+I523*$I$40+J523*$J$40+K523*$K$40+L523*$L$40+M523*$M$40+N523*$N$40+O523*$O$40+P523*$P$40+Q523*$Q$40+R523*$R$40+U523*$U$40+S523*$S$40+T523*$T$188</f>
        <v>36</v>
      </c>
      <c r="W523" s="7">
        <f>IF(SUM(F523:S523)=1,1,ROUND(SUM(F523:S523)/2+SUM(F523:S523)+IF(T523=1,3,0),0))</f>
        <v>1</v>
      </c>
      <c r="Y523" s="88" t="s">
        <v>35</v>
      </c>
      <c r="Z523" s="89" t="str">
        <f>IF(F528=1,"Γ1,","")&amp;""&amp;IF(G528=1,"Γ2,","")&amp;""&amp;IF(H528=1,"Γ3,","")&amp;""&amp;IF(I528=1,"Γ4,","")&amp;""&amp;IF(J528=1,"Γ5,","")&amp;""&amp;IF(K528=1,"Γ6,","")&amp;""&amp;IF(L528=1,"Γ7,","")&amp;""&amp;IF(M528=1,"B1,","")&amp;""&amp;IF(N528=1,"B2,","")&amp;""&amp;IF(O528=1,"B3,","")&amp;""&amp;IF(P528=1,"B4,","")&amp;""&amp;IF(Q528=1,"ΦΧ,","")&amp;""&amp;IF(R528=1,"ΚΑΜ,","")&amp;""&amp;IF(U528=1,"ΣΧ,","")&amp;""&amp;IF(T528=1,"Κ28,","")&amp;""&amp;IF(S528=1,"ΣΕΥΠ,","")</f>
        <v>ΚΑΜ,</v>
      </c>
    </row>
    <row r="524" spans="1:26" ht="15">
      <c r="A524" s="65">
        <v>3</v>
      </c>
      <c r="B524" s="398"/>
      <c r="C524" s="54"/>
      <c r="D524" s="17" t="s">
        <v>33</v>
      </c>
      <c r="E524" s="15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42">
        <f>F524*$F$40+G524*$G$40+H524*$H$40+I524*$I$40+J524*$J$40+K524*$K$40+L524*$L$40+M524*$M$40+N524*$N$40+O524*$O$40+P524*$P$40+Q524*$Q$40+R524*$R$40+U524*$U$40+S524*$S$40+T524*$T$188</f>
        <v>0</v>
      </c>
      <c r="Y524" s="88" t="s">
        <v>37</v>
      </c>
      <c r="Z524" s="89" t="str">
        <f>IF(F537=1,"Γ1,","")&amp;""&amp;IF(G537=1,"Γ2,","")&amp;""&amp;IF(H537=1,"Γ3,","")&amp;""&amp;IF(I537=1,"Γ4,","")&amp;""&amp;IF(J537=1,"Γ5,","")&amp;""&amp;IF(K537=1,"Γ6,","")&amp;""&amp;IF(L537=1,"Γ7,","")&amp;""&amp;IF(M537=1,"B1,","")&amp;""&amp;IF(N537=1,"B2,","")&amp;""&amp;IF(O537=1,"B3,","")&amp;""&amp;IF(P537=1,"B4,","")&amp;""&amp;IF(Q537=1,"ΦΧ,","")&amp;""&amp;IF(R537=1,"ΚΑΜ,","")&amp;""&amp;IF(U537=1,"ΣΧ,","")&amp;""&amp;IF(T537=1,"Κ28,","")&amp;""&amp;IF(S537=1,"ΣΕΥΠ,","")</f>
        <v>Γ1,</v>
      </c>
    </row>
    <row r="525" spans="1:26" ht="15">
      <c r="A525" s="65">
        <v>3</v>
      </c>
      <c r="B525" s="398"/>
      <c r="C525" s="18">
        <f>E522+E523+E524+E525</f>
        <v>166</v>
      </c>
      <c r="D525" s="23" t="s">
        <v>34</v>
      </c>
      <c r="E525" s="135">
        <v>46</v>
      </c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>
        <v>1</v>
      </c>
      <c r="T525" s="11"/>
      <c r="U525" s="11"/>
      <c r="V525" s="42">
        <f>F525*$F$40+G525*$G$40+H525*$H$40+I525*$I$40+J525*$J$40+K525*$K$40+L525*$L$40+M525*$M$40+N525*$N$40+O525*$O$40+P525*$P$40+Q525*$Q$40+R525*$R$40+U525*$U$40+S525*$S$40+T525*$T$188</f>
        <v>65</v>
      </c>
      <c r="Y525" s="88" t="s">
        <v>38</v>
      </c>
      <c r="Z525" s="89" t="str">
        <f>IF(F542=1,"Γ1,","")&amp;""&amp;IF(G542=1,"Γ2,","")&amp;""&amp;IF(H542=1,"Γ3,","")&amp;""&amp;IF(I542=1,"Γ4,","")&amp;""&amp;IF(J542=1,"Γ5,","")&amp;""&amp;IF(K542=1,"Γ6,","")&amp;""&amp;IF(L542=1,"Γ7,","")&amp;""&amp;IF(M542=1,"B1,","")&amp;""&amp;IF(N542=1,"B2,","")&amp;""&amp;IF(O542=1,"B3,","")&amp;""&amp;IF(P542=1,"B4,","")&amp;""&amp;IF(Q542=1,"ΦΧ,","")&amp;""&amp;IF(R542=1,"ΚΑΜ,","")&amp;""&amp;IF(U542=1,"ΣΧ,","")&amp;""&amp;IF(T542=1,"Κ28,","")&amp;""&amp;IF(S542=1,"ΣΕΥΠ,","")</f>
        <v>Γ6,Γ7,ΚΑΜ,Κ28,ΣΕΥΠ,</v>
      </c>
    </row>
    <row r="526" spans="1:26" ht="15.75" thickBot="1">
      <c r="A526" s="65">
        <v>3</v>
      </c>
      <c r="B526" s="398"/>
      <c r="C526" s="21"/>
      <c r="D526" s="22"/>
      <c r="E526" s="136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46">
        <f>F526*$F$40+G526*$G$40+H526*$H$40+I526*$I$40+J526*$J$40+K526*$K$40+L526*$L$40+M526*$M$40+N526*$N$40+O526*$O$40+P526*$P$40+Q526*$Q$40+R526*$R$40+U526*$U$40+S526*AL526+T526*$T$40</f>
        <v>0</v>
      </c>
      <c r="Y526" s="90" t="s">
        <v>40</v>
      </c>
      <c r="Z526" s="91" t="str">
        <f>IF(F551=1,"Γ1,","")&amp;""&amp;IF(G551=1,"Γ2,","")&amp;""&amp;IF(H551=1,"Γ3,","")&amp;""&amp;IF(I551=1,"Γ4,","")&amp;""&amp;IF(J551=1,"Γ5,","")&amp;""&amp;IF(K551=1,"Γ6,","")&amp;""&amp;IF(L551=1,"Γ7,","")&amp;""&amp;IF(M551=1,"B1,","")&amp;""&amp;IF(N551=1,"B2,","")&amp;""&amp;IF(O551=1,"B3,","")&amp;""&amp;IF(P551=1,"B4,","")&amp;""&amp;IF(Q551=1,"ΦΧ,","")&amp;""&amp;IF(R551=1,"ΚΑΜ,","")&amp;""&amp;IF(U551=1,"ΣΧ,","")&amp;""&amp;IF(T551=1,"Κ28,","")&amp;""&amp;IF(S551=1,"ΣΕΥΠ,","")</f>
        <v>Γ1,</v>
      </c>
    </row>
    <row r="527" spans="1:26" ht="12.75">
      <c r="A527" s="65">
        <v>3</v>
      </c>
      <c r="B527" s="398"/>
      <c r="C527" s="55" t="s">
        <v>35</v>
      </c>
      <c r="D527" s="19" t="s">
        <v>31</v>
      </c>
      <c r="E527" s="15">
        <v>60</v>
      </c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>
        <v>1</v>
      </c>
      <c r="T527" s="12"/>
      <c r="U527" s="12"/>
      <c r="V527" s="42">
        <f t="shared" ref="V527:V534" si="36">F527*$F$40+G527*$G$40+H527*$H$40+I527*$I$40+J527*$J$40+K527*$K$40+L527*$L$40+M527*$M$40+N527*$N$40+O527*$O$40+P527*$P$40+Q527*$Q$40+R527*$R$40+U527*$U$40+S527*$S$40+T527*$T$188</f>
        <v>65</v>
      </c>
    </row>
    <row r="528" spans="1:26" ht="12.75">
      <c r="A528" s="65">
        <v>3</v>
      </c>
      <c r="B528" s="398"/>
      <c r="C528" s="56"/>
      <c r="D528" s="20" t="s">
        <v>32</v>
      </c>
      <c r="E528" s="272">
        <v>46</v>
      </c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>
        <v>1</v>
      </c>
      <c r="S528" s="11"/>
      <c r="T528" s="11"/>
      <c r="U528" s="11"/>
      <c r="V528" s="42">
        <f t="shared" si="36"/>
        <v>65</v>
      </c>
      <c r="W528" s="7">
        <f>IF(SUM(F528:S528)=1,1,ROUND(SUM(F528:S528)/2+SUM(F528:S528)+IF(T528=1,3,0),0))</f>
        <v>1</v>
      </c>
    </row>
    <row r="529" spans="1:23" ht="12.75">
      <c r="A529" s="65">
        <v>3</v>
      </c>
      <c r="B529" s="398"/>
      <c r="C529" s="56"/>
      <c r="D529" s="19" t="s">
        <v>33</v>
      </c>
      <c r="E529" s="15">
        <v>5</v>
      </c>
      <c r="F529" s="12">
        <v>1</v>
      </c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42">
        <f t="shared" si="36"/>
        <v>36</v>
      </c>
    </row>
    <row r="530" spans="1:23" ht="12.75">
      <c r="A530" s="65">
        <v>3</v>
      </c>
      <c r="B530" s="398"/>
      <c r="C530" s="50">
        <f>E527+E528+E529+E530+E531+E532+E533+E534</f>
        <v>253</v>
      </c>
      <c r="D530" s="20" t="s">
        <v>34</v>
      </c>
      <c r="E530" s="135">
        <v>142</v>
      </c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>
        <v>1</v>
      </c>
      <c r="U530" s="11"/>
      <c r="V530" s="42">
        <f t="shared" si="36"/>
        <v>150</v>
      </c>
    </row>
    <row r="531" spans="1:23" ht="12.75" hidden="1" customHeight="1">
      <c r="A531" s="65">
        <v>3</v>
      </c>
      <c r="B531" s="398"/>
      <c r="C531" s="57" t="s">
        <v>36</v>
      </c>
      <c r="D531" s="19" t="s">
        <v>31</v>
      </c>
      <c r="E531" s="15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42">
        <f t="shared" si="36"/>
        <v>0</v>
      </c>
    </row>
    <row r="532" spans="1:23" ht="12.75" hidden="1" customHeight="1">
      <c r="A532" s="65">
        <v>3</v>
      </c>
      <c r="B532" s="398"/>
      <c r="C532" s="58"/>
      <c r="D532" s="20" t="s">
        <v>32</v>
      </c>
      <c r="E532" s="135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42">
        <f t="shared" si="36"/>
        <v>0</v>
      </c>
    </row>
    <row r="533" spans="1:23" ht="12.75" hidden="1" customHeight="1">
      <c r="A533" s="65">
        <v>3</v>
      </c>
      <c r="B533" s="398"/>
      <c r="C533" s="59"/>
      <c r="D533" s="19" t="s">
        <v>33</v>
      </c>
      <c r="E533" s="15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42">
        <f t="shared" si="36"/>
        <v>0</v>
      </c>
    </row>
    <row r="534" spans="1:23" ht="12.75" hidden="1" customHeight="1">
      <c r="A534" s="65">
        <v>3</v>
      </c>
      <c r="B534" s="398"/>
      <c r="D534" s="20" t="s">
        <v>34</v>
      </c>
      <c r="E534" s="135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42">
        <f t="shared" si="36"/>
        <v>0</v>
      </c>
    </row>
    <row r="535" spans="1:23" ht="12.75">
      <c r="A535" s="65">
        <v>3</v>
      </c>
      <c r="B535" s="398"/>
      <c r="C535" s="21"/>
      <c r="D535" s="22"/>
      <c r="E535" s="136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46">
        <f>F535*$F$40+G535*$G$40+H535*$H$40+I535*$I$40+J535*$J$40+K535*$K$40+L535*$L$40+M535*$M$40+N535*$N$40+O535*$O$40+P535*$P$40+Q535*$Q$40+R535*$R$40+U535*$U$40+S535*AL535+T535*$T$40</f>
        <v>0</v>
      </c>
    </row>
    <row r="536" spans="1:23" ht="12.75">
      <c r="A536" s="65">
        <v>3</v>
      </c>
      <c r="B536" s="398"/>
      <c r="C536" s="52" t="s">
        <v>37</v>
      </c>
      <c r="D536" s="19" t="s">
        <v>31</v>
      </c>
      <c r="E536" s="15">
        <v>7</v>
      </c>
      <c r="F536" s="12"/>
      <c r="G536" s="12"/>
      <c r="H536" s="12"/>
      <c r="I536" s="12">
        <v>1</v>
      </c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42">
        <f>F536*$F$40+G536*$G$40+H536*$H$40+I536*$I$40+J536*$J$40+K536*$K$40+L536*$L$40+M536*$M$40+N536*$N$40+O536*$O$40+P536*$P$40+Q536*$Q$40+R536*$R$40+U536*$U$40+S536*$S$40+T536*$T$188</f>
        <v>50</v>
      </c>
    </row>
    <row r="537" spans="1:23" ht="12.75">
      <c r="A537" s="65">
        <v>3</v>
      </c>
      <c r="B537" s="398"/>
      <c r="C537" s="53"/>
      <c r="D537" s="20" t="s">
        <v>32</v>
      </c>
      <c r="E537" s="254">
        <v>1</v>
      </c>
      <c r="F537" s="11">
        <v>1</v>
      </c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42">
        <f>F537*$F$40+G537*$G$40+H537*$H$40+I537*$I$40+J537*$J$40+K537*$K$40+L537*$L$40+M537*$M$40+N537*$N$40+O537*$O$40+P537*$P$40+Q537*$Q$40+R537*$R$40+U537*$U$40+S537*$S$40+T537*$T$188</f>
        <v>36</v>
      </c>
      <c r="W537" s="7">
        <f>IF(SUM(F537:S537)=1,1,ROUND(SUM(F537:S537)/2+SUM(F537:S537)+IF(T537=1,3,0),0))</f>
        <v>1</v>
      </c>
    </row>
    <row r="538" spans="1:23" ht="12.75">
      <c r="A538" s="65">
        <v>3</v>
      </c>
      <c r="B538" s="398"/>
      <c r="C538" s="54"/>
      <c r="D538" s="19" t="s">
        <v>33</v>
      </c>
      <c r="E538" s="15">
        <v>369</v>
      </c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>
        <v>1</v>
      </c>
      <c r="T538" s="12">
        <v>1</v>
      </c>
      <c r="U538" s="12"/>
      <c r="V538" s="42">
        <f>F538*$F$40+G538*$G$40+H538*$H$40+I538*$I$40+J538*$J$40+K538*$K$40+L538*$L$40+M538*$M$40+N538*$N$40+O538*$O$40+P538*$P$40+Q538*$Q$40+R538*$R$40+U538*$U$40+S538*$S$40+T538*$T$188</f>
        <v>215</v>
      </c>
    </row>
    <row r="539" spans="1:23" ht="12.75">
      <c r="A539" s="65">
        <v>3</v>
      </c>
      <c r="B539" s="398"/>
      <c r="C539" s="18">
        <f>E536+E537+E538+E539</f>
        <v>446</v>
      </c>
      <c r="D539" s="20" t="s">
        <v>34</v>
      </c>
      <c r="E539" s="135">
        <v>69</v>
      </c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>
        <v>1</v>
      </c>
      <c r="S539" s="11"/>
      <c r="T539" s="11"/>
      <c r="U539" s="11"/>
      <c r="V539" s="42">
        <f>F539*$F$40+G539*$G$40+H539*$H$40+I539*$I$40+J539*$J$40+K539*$K$40+L539*$L$40+M539*$M$40+N539*$N$40+O539*$O$40+P539*$P$40+Q539*$Q$40+R539*$R$40+U539*$U$40+S539*$S$40+T539*$T$188</f>
        <v>65</v>
      </c>
    </row>
    <row r="540" spans="1:23" ht="12.75">
      <c r="A540" s="65">
        <v>3</v>
      </c>
      <c r="B540" s="398"/>
      <c r="C540" s="21"/>
      <c r="D540" s="22"/>
      <c r="E540" s="136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46">
        <f>F540*$F$40+G540*$G$40+H540*$H$40+I540*$I$40+J540*$J$40+K540*$K$40+L540*$L$40+M540*$M$40+N540*$N$40+O540*$O$40+P540*$P$40+Q540*$Q$40+R540*$R$40+U540*$U$40+S540*AL540+T540*$T$40</f>
        <v>0</v>
      </c>
    </row>
    <row r="541" spans="1:23" ht="12.75">
      <c r="A541" s="65">
        <v>3</v>
      </c>
      <c r="B541" s="398"/>
      <c r="C541" s="55" t="s">
        <v>38</v>
      </c>
      <c r="D541" s="19" t="s">
        <v>31</v>
      </c>
      <c r="E541" s="15">
        <v>60</v>
      </c>
      <c r="F541" s="12"/>
      <c r="G541" s="12"/>
      <c r="H541" s="12"/>
      <c r="I541" s="12"/>
      <c r="J541" s="12"/>
      <c r="K541" s="12"/>
      <c r="L541" s="12"/>
      <c r="M541" s="12"/>
      <c r="N541" s="12">
        <v>1</v>
      </c>
      <c r="O541" s="12">
        <v>1</v>
      </c>
      <c r="P541" s="12"/>
      <c r="Q541" s="12"/>
      <c r="R541" s="12"/>
      <c r="S541" s="12"/>
      <c r="T541" s="12"/>
      <c r="U541" s="12"/>
      <c r="V541" s="42">
        <f t="shared" ref="V541:V548" si="37">F541*$F$40+G541*$G$40+H541*$H$40+I541*$I$40+J541*$J$40+K541*$K$40+L541*$L$40+M541*$M$40+N541*$N$40+O541*$O$40+P541*$P$40+Q541*$Q$40+R541*$R$40+U541*$U$40+S541*$S$40+T541*$T$188</f>
        <v>100</v>
      </c>
    </row>
    <row r="542" spans="1:23" ht="12.75">
      <c r="A542" s="65">
        <v>3</v>
      </c>
      <c r="B542" s="398"/>
      <c r="C542" s="56"/>
      <c r="D542" s="20" t="s">
        <v>32</v>
      </c>
      <c r="E542" s="273">
        <v>259</v>
      </c>
      <c r="F542" s="11"/>
      <c r="G542" s="11"/>
      <c r="H542" s="11"/>
      <c r="I542" s="11"/>
      <c r="J542" s="11"/>
      <c r="K542" s="11">
        <v>1</v>
      </c>
      <c r="L542" s="11">
        <v>1</v>
      </c>
      <c r="M542" s="11"/>
      <c r="N542" s="11"/>
      <c r="O542" s="11"/>
      <c r="P542" s="11"/>
      <c r="Q542" s="11"/>
      <c r="R542" s="11">
        <v>1</v>
      </c>
      <c r="S542" s="11">
        <v>1</v>
      </c>
      <c r="T542" s="11">
        <v>1</v>
      </c>
      <c r="U542" s="11"/>
      <c r="V542" s="42">
        <f t="shared" si="37"/>
        <v>380</v>
      </c>
      <c r="W542" s="7">
        <f>IF(SUM(F542:S542)=1,1,ROUND(SUM(F542:S542)/2+SUM(F542:S542)+IF(T542=1,3,0),0))</f>
        <v>9</v>
      </c>
    </row>
    <row r="543" spans="1:23" ht="12.75">
      <c r="A543" s="65">
        <v>3</v>
      </c>
      <c r="B543" s="398"/>
      <c r="C543" s="56"/>
      <c r="D543" s="19" t="s">
        <v>33</v>
      </c>
      <c r="E543" s="15">
        <v>9</v>
      </c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>
        <v>1</v>
      </c>
      <c r="R543" s="12"/>
      <c r="S543" s="12"/>
      <c r="T543" s="12"/>
      <c r="U543" s="12"/>
      <c r="V543" s="42">
        <f t="shared" si="37"/>
        <v>50</v>
      </c>
    </row>
    <row r="544" spans="1:23" ht="12.75">
      <c r="A544" s="65">
        <v>3</v>
      </c>
      <c r="B544" s="398"/>
      <c r="C544" s="50">
        <f>E541+E542+E543+E544+E545+E546+E547+E548</f>
        <v>328</v>
      </c>
      <c r="D544" s="20" t="s">
        <v>34</v>
      </c>
      <c r="E544" s="135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42">
        <f t="shared" si="37"/>
        <v>0</v>
      </c>
    </row>
    <row r="545" spans="1:26" ht="12.75" hidden="1" customHeight="1">
      <c r="A545" s="65">
        <v>3</v>
      </c>
      <c r="B545" s="398"/>
      <c r="C545" s="57" t="s">
        <v>39</v>
      </c>
      <c r="D545" s="19" t="s">
        <v>31</v>
      </c>
      <c r="E545" s="15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42">
        <f t="shared" si="37"/>
        <v>0</v>
      </c>
    </row>
    <row r="546" spans="1:26" ht="12.75" hidden="1" customHeight="1">
      <c r="A546" s="65">
        <v>3</v>
      </c>
      <c r="B546" s="398"/>
      <c r="C546" s="58"/>
      <c r="D546" s="20" t="s">
        <v>32</v>
      </c>
      <c r="E546" s="135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42">
        <f t="shared" si="37"/>
        <v>0</v>
      </c>
    </row>
    <row r="547" spans="1:26" ht="12.75" hidden="1" customHeight="1">
      <c r="A547" s="65">
        <v>3</v>
      </c>
      <c r="B547" s="398"/>
      <c r="C547" s="59"/>
      <c r="D547" s="19" t="s">
        <v>33</v>
      </c>
      <c r="E547" s="15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42">
        <f t="shared" si="37"/>
        <v>0</v>
      </c>
    </row>
    <row r="548" spans="1:26" ht="12.75" hidden="1" customHeight="1">
      <c r="A548" s="65">
        <v>3</v>
      </c>
      <c r="B548" s="398"/>
      <c r="D548" s="20" t="s">
        <v>34</v>
      </c>
      <c r="E548" s="135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42">
        <f t="shared" si="37"/>
        <v>0</v>
      </c>
    </row>
    <row r="549" spans="1:26" ht="12.75">
      <c r="A549" s="65">
        <v>3</v>
      </c>
      <c r="B549" s="398"/>
      <c r="C549" s="21"/>
      <c r="D549" s="22"/>
      <c r="E549" s="136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46">
        <f>F549*$F$40+G549*$G$40+H549*$H$40+I549*$I$40+J549*$J$40+K549*$K$40+L549*$L$40+M549*$M$40+N549*$N$40+O549*$O$40+P549*$P$40+Q549*$Q$40+R549*$R$40+U549*$U$40+S549*AL549+T549*$T$40</f>
        <v>0</v>
      </c>
    </row>
    <row r="550" spans="1:26" ht="12.75">
      <c r="A550" s="65">
        <v>3</v>
      </c>
      <c r="B550" s="398"/>
      <c r="C550" s="52" t="s">
        <v>40</v>
      </c>
      <c r="D550" s="19" t="s">
        <v>31</v>
      </c>
      <c r="E550" s="15"/>
      <c r="F550" s="12"/>
      <c r="G550" s="274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42">
        <f>F550*$F$40+G550*$G$40+H550*$H$40+I550*$I$40+J550*$J$40+K550*$K$40+L550*$L$40+M550*$M$40+N550*$N$40+O550*$O$40+P550*$P$40+Q550*$Q$40+R550*$R$40+U550*$U$40+S550*$S$40+T550*$T$188</f>
        <v>0</v>
      </c>
    </row>
    <row r="551" spans="1:26" ht="12.75">
      <c r="A551" s="65">
        <v>3</v>
      </c>
      <c r="B551" s="398"/>
      <c r="C551" s="53"/>
      <c r="D551" s="20" t="s">
        <v>32</v>
      </c>
      <c r="E551" s="273">
        <v>1</v>
      </c>
      <c r="F551" s="11">
        <v>1</v>
      </c>
      <c r="G551" s="274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42">
        <f>F551*$F$40+G551*$G$40+H551*$H$40+I551*$I$40+J551*$J$40+K551*$K$40+L551*$L$40+M551*$M$40+N551*$N$40+O551*$O$40+P551*$P$40+Q551*$Q$40+R551*$R$40+U551*$U$40+S551*$S$40+T551*$T$188</f>
        <v>36</v>
      </c>
      <c r="W551" s="7">
        <f>IF(SUM(F551:S551)=1,1,ROUND(SUM(F551:S551)/2+SUM(F551:S551)+IF(T551=1,3,0),0))</f>
        <v>1</v>
      </c>
    </row>
    <row r="552" spans="1:26" ht="12.75">
      <c r="A552" s="65">
        <v>3</v>
      </c>
      <c r="B552" s="398"/>
      <c r="C552" s="54"/>
      <c r="D552" s="19" t="s">
        <v>33</v>
      </c>
      <c r="E552" s="15">
        <v>2</v>
      </c>
      <c r="F552" s="12"/>
      <c r="G552" s="274"/>
      <c r="H552" s="12"/>
      <c r="I552" s="12"/>
      <c r="J552" s="12"/>
      <c r="K552" s="12"/>
      <c r="L552" s="12"/>
      <c r="M552" s="12"/>
      <c r="N552" s="12"/>
      <c r="O552" s="12"/>
      <c r="P552" s="12"/>
      <c r="Q552" s="12">
        <v>1</v>
      </c>
      <c r="R552" s="12"/>
      <c r="S552" s="12"/>
      <c r="T552" s="12"/>
      <c r="U552" s="12"/>
      <c r="V552" s="42">
        <f>F552*$F$40+G552*$G$40+H552*$H$40+I552*$I$40+J552*$J$40+K552*$K$40+L552*$L$40+M552*$M$40+N552*$N$40+O552*$O$40+P552*$P$40+Q552*$Q$40+R552*$R$40+U552*$U$40+S552*$S$40+T552*$T$188</f>
        <v>50</v>
      </c>
    </row>
    <row r="553" spans="1:26" ht="12.75">
      <c r="A553" s="65">
        <v>3</v>
      </c>
      <c r="B553" s="398"/>
      <c r="C553" s="18">
        <f>E550+E551+E552+E553</f>
        <v>3</v>
      </c>
      <c r="D553" s="20" t="s">
        <v>34</v>
      </c>
      <c r="E553" s="135"/>
      <c r="F553" s="11"/>
      <c r="G553" s="274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42">
        <f>F553*$F$40+G553*$G$40+H553*$H$40+I553*$I$40+J553*$J$40+K553*$K$40+L553*$L$40+M553*$M$40+N553*$N$40+O553*$O$40+P553*$P$40+Q553*$Q$40+R553*$R$40+U553*$U$40+S553*$S$40+T553*$T$188</f>
        <v>0</v>
      </c>
    </row>
    <row r="554" spans="1:26" ht="13.5" customHeight="1">
      <c r="A554" s="65">
        <v>3</v>
      </c>
      <c r="B554" s="105"/>
      <c r="C554" s="21"/>
      <c r="D554" s="22"/>
      <c r="E554" s="136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31"/>
      <c r="U554" s="13"/>
      <c r="V554" s="46">
        <f>F554*$F$40+G554*$G$40+H554*$H$40+I554*$I$40+J554*$J$40+K554*$K$40+L554*$L$40+M554*$M$40+N554*$N$40+O554*$O$40+P554*$P$40+Q554*$Q$40+R554*$R$40+U554*$U$40+S554*AL554+T554*$T$40</f>
        <v>0</v>
      </c>
    </row>
    <row r="555" spans="1:26">
      <c r="A555" s="65">
        <v>3</v>
      </c>
      <c r="B555" s="106"/>
      <c r="C555" s="61"/>
      <c r="D555" s="27"/>
      <c r="E555" s="29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49"/>
    </row>
    <row r="556" spans="1:26">
      <c r="A556" s="65">
        <v>3</v>
      </c>
      <c r="B556" s="108"/>
      <c r="C556" s="62"/>
      <c r="D556" s="2"/>
      <c r="E556" s="3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27"/>
      <c r="T556" s="27"/>
      <c r="U556" s="27"/>
      <c r="V556" s="49"/>
    </row>
    <row r="557" spans="1:26" ht="12.75">
      <c r="A557" s="65">
        <v>3</v>
      </c>
      <c r="B557" s="394"/>
      <c r="C557" s="393" t="s">
        <v>12</v>
      </c>
      <c r="D557" s="393" t="s">
        <v>13</v>
      </c>
      <c r="E557" s="396" t="s">
        <v>14</v>
      </c>
      <c r="F557" s="113" t="s">
        <v>15</v>
      </c>
      <c r="G557" s="113" t="s">
        <v>16</v>
      </c>
      <c r="H557" s="113" t="s">
        <v>17</v>
      </c>
      <c r="I557" s="113" t="s">
        <v>18</v>
      </c>
      <c r="J557" s="113" t="s">
        <v>19</v>
      </c>
      <c r="K557" s="113" t="s">
        <v>20</v>
      </c>
      <c r="L557" s="113" t="s">
        <v>21</v>
      </c>
      <c r="M557" s="113" t="s">
        <v>22</v>
      </c>
      <c r="N557" s="113" t="s">
        <v>23</v>
      </c>
      <c r="O557" s="113" t="s">
        <v>24</v>
      </c>
      <c r="P557" s="113" t="s">
        <v>25</v>
      </c>
      <c r="Q557" s="113" t="s">
        <v>26</v>
      </c>
      <c r="R557" s="113" t="s">
        <v>27</v>
      </c>
      <c r="S557" s="113" t="s">
        <v>29</v>
      </c>
      <c r="T557" s="113" t="s">
        <v>123</v>
      </c>
      <c r="U557" s="113" t="s">
        <v>28</v>
      </c>
      <c r="V557" s="114"/>
    </row>
    <row r="558" spans="1:26" ht="13.5" thickBot="1">
      <c r="A558" s="65">
        <v>3</v>
      </c>
      <c r="B558" s="394"/>
      <c r="C558" s="393"/>
      <c r="D558" s="393"/>
      <c r="E558" s="396"/>
      <c r="F558" s="113">
        <v>36</v>
      </c>
      <c r="G558" s="113">
        <v>20</v>
      </c>
      <c r="H558" s="113">
        <v>20</v>
      </c>
      <c r="I558" s="113">
        <v>50</v>
      </c>
      <c r="J558" s="113">
        <v>50</v>
      </c>
      <c r="K558" s="113">
        <v>50</v>
      </c>
      <c r="L558" s="113">
        <v>50</v>
      </c>
      <c r="M558" s="113">
        <v>36</v>
      </c>
      <c r="N558" s="113">
        <v>50</v>
      </c>
      <c r="O558" s="113">
        <v>50</v>
      </c>
      <c r="P558" s="113">
        <v>50</v>
      </c>
      <c r="Q558" s="113">
        <v>50</v>
      </c>
      <c r="R558" s="113">
        <v>65</v>
      </c>
      <c r="S558" s="113">
        <v>65</v>
      </c>
      <c r="T558" s="113">
        <v>150</v>
      </c>
      <c r="U558" s="113">
        <v>26</v>
      </c>
      <c r="V558" s="114">
        <f>SUM(F558:S558)</f>
        <v>642</v>
      </c>
    </row>
    <row r="559" spans="1:26" ht="15">
      <c r="A559" s="65">
        <v>3</v>
      </c>
      <c r="B559" s="391">
        <f>'2-ΠΡΟΓΡΑΜΜΑ'!C2+18</f>
        <v>42916</v>
      </c>
      <c r="C559" s="52" t="s">
        <v>30</v>
      </c>
      <c r="D559" s="19" t="s">
        <v>31</v>
      </c>
      <c r="E559" s="15">
        <v>33</v>
      </c>
      <c r="F559" s="12"/>
      <c r="G559" s="12"/>
      <c r="H559" s="12"/>
      <c r="I559" s="12"/>
      <c r="J559" s="12"/>
      <c r="K559" s="12"/>
      <c r="L559" s="12"/>
      <c r="M559" s="12"/>
      <c r="N559" s="12">
        <v>1</v>
      </c>
      <c r="O559" s="12"/>
      <c r="P559" s="12"/>
      <c r="Q559" s="12"/>
      <c r="R559" s="12"/>
      <c r="S559" s="12"/>
      <c r="T559" s="12"/>
      <c r="U559" s="12"/>
      <c r="V559" s="42">
        <f>F559*$F$40+G559*$G$40+H559*$H$40+I559*$I$40+J559*$J$40+K559*$K$40+L559*$L$40+M559*$M$40+N559*$N$40+O559*$O$40+P559*$P$40+Q559*$Q$40+R559*$R$40+U559*$U$40+S559*$S$40+T559*$T$188</f>
        <v>50</v>
      </c>
      <c r="Y559" s="86" t="s">
        <v>30</v>
      </c>
      <c r="Z559" s="87" t="str">
        <f>IF(F560=1,"Γ1,","")&amp;""&amp;IF(G560=1,"Γ2,","")&amp;""&amp;IF(H560=1,"Γ3,","")&amp;""&amp;IF(I560=1,"Γ4,","")&amp;""&amp;IF(J560=1,"Γ5,","")&amp;""&amp;IF(K560=1,"Γ6,","")&amp;""&amp;IF(L560=1,"Γ7,","")&amp;""&amp;IF(M560=1,"B1,","")&amp;""&amp;IF(N560=1,"B2,","")&amp;""&amp;IF(O560=1,"B3,","")&amp;""&amp;IF(P560=1,"B4,","")&amp;""&amp;IF(Q560=1,"ΦΧ,","")&amp;""&amp;IF(R560=1,"ΚΑΜ,","")&amp;""&amp;IF(U560=1,"ΣΧ,","")&amp;""&amp;IF(T560=1,"Κ28,","")&amp;""&amp;IF(S560=1,"ΣΕΥΠ,","")</f>
        <v>B3,</v>
      </c>
    </row>
    <row r="560" spans="1:26" ht="15">
      <c r="A560" s="65">
        <v>3</v>
      </c>
      <c r="B560" s="392"/>
      <c r="C560" s="53"/>
      <c r="D560" s="20" t="s">
        <v>32</v>
      </c>
      <c r="E560" s="137">
        <v>22</v>
      </c>
      <c r="F560" s="11"/>
      <c r="G560" s="11"/>
      <c r="H560" s="11"/>
      <c r="I560" s="11"/>
      <c r="J560" s="11"/>
      <c r="K560" s="11"/>
      <c r="L560" s="11"/>
      <c r="M560" s="11"/>
      <c r="N560" s="11"/>
      <c r="O560" s="11">
        <v>1</v>
      </c>
      <c r="P560" s="11"/>
      <c r="Q560" s="11"/>
      <c r="R560" s="11"/>
      <c r="S560" s="11"/>
      <c r="T560" s="11"/>
      <c r="U560" s="11"/>
      <c r="V560" s="42">
        <f>F560*$F$40+G560*$G$40+H560*$H$40+I560*$I$40+J560*$J$40+K560*$K$40+L560*$L$40+M560*$M$40+N560*$N$40+O560*$O$40+P560*$P$40+Q560*$Q$40+R560*$R$40+U560*$U$40+S560*$S$40+T560*$T$188</f>
        <v>50</v>
      </c>
      <c r="W560" s="7">
        <f>IF(SUM(F560:S560)=1,1,ROUND(SUM(F560:S560)/2+SUM(F560:S560)+IF(T560=1,3,0),0))</f>
        <v>1</v>
      </c>
      <c r="Y560" s="88" t="s">
        <v>35</v>
      </c>
      <c r="Z560" s="89" t="str">
        <f>IF(F565=1,"Γ1,","")&amp;""&amp;IF(G565=1,"Γ2,","")&amp;""&amp;IF(H565=1,"Γ3,","")&amp;""&amp;IF(I565=1,"Γ4,","")&amp;""&amp;IF(J565=1,"Γ5,","")&amp;""&amp;IF(K565=1,"Γ6,","")&amp;""&amp;IF(L565=1,"Γ7,","")&amp;""&amp;IF(M565=1,"B1,","")&amp;""&amp;IF(N565=1,"B2,","")&amp;""&amp;IF(O565=1,"B3,","")&amp;""&amp;IF(P565=1,"B4,","")&amp;""&amp;IF(Q565=1,"ΦΧ,","")&amp;""&amp;IF(R565=1,"ΚΑΜ,","")&amp;""&amp;IF(U565=1,"ΣΧ,","")&amp;""&amp;IF(T565=1,"Κ28,","")&amp;""&amp;IF(S565=1,"ΣΕΥΠ,","")</f>
        <v>Γ1,</v>
      </c>
    </row>
    <row r="561" spans="1:26" ht="15">
      <c r="A561" s="65">
        <v>3</v>
      </c>
      <c r="B561" s="392"/>
      <c r="C561" s="54"/>
      <c r="D561" s="19" t="s">
        <v>33</v>
      </c>
      <c r="E561" s="15">
        <v>21</v>
      </c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>
        <v>1</v>
      </c>
      <c r="Q561" s="12"/>
      <c r="R561" s="12"/>
      <c r="S561" s="12"/>
      <c r="T561" s="12"/>
      <c r="U561" s="12"/>
      <c r="V561" s="42">
        <f>F561*$F$40+G561*$G$40+H561*$H$40+I561*$I$40+J561*$J$40+K561*$K$40+L561*$L$40+M561*$M$40+N561*$N$40+O561*$O$40+P561*$P$40+Q561*$Q$40+R561*$R$40+U561*$U$40+S561*$S$40+T561*$T$188</f>
        <v>50</v>
      </c>
      <c r="X561" s="9"/>
      <c r="Y561" s="88" t="s">
        <v>37</v>
      </c>
      <c r="Z561" s="89" t="str">
        <f>IF(F574=1,"Γ1,","")&amp;""&amp;IF(G574=1,"Γ2,","")&amp;""&amp;IF(H574=1,"Γ3,","")&amp;""&amp;IF(I574=1,"Γ4,","")&amp;""&amp;IF(J574=1,"Γ5,","")&amp;""&amp;IF(K574=1,"Γ6,","")&amp;""&amp;IF(L574=1,"Γ7,","")&amp;""&amp;IF(M574=1,"B1,","")&amp;""&amp;IF(N574=1,"B2,","")&amp;""&amp;IF(O574=1,"B3,","")&amp;""&amp;IF(P574=1,"B4,","")&amp;""&amp;IF(Q574=1,"ΦΧ,","")&amp;""&amp;IF(R574=1,"ΚΑΜ,","")&amp;""&amp;IF(U574=1,"ΣΧ,","")&amp;""&amp;IF(T574=1,"Κ28,","")&amp;""&amp;IF(S574=1,"ΣΕΥΠ,","")</f>
        <v>Γ4,Γ5,Γ6,Γ7,Κ28,</v>
      </c>
    </row>
    <row r="562" spans="1:26" ht="15">
      <c r="A562" s="65">
        <v>3</v>
      </c>
      <c r="B562" s="392"/>
      <c r="C562" s="18">
        <f>E559+E560+E561+E562</f>
        <v>93</v>
      </c>
      <c r="D562" s="20" t="s">
        <v>34</v>
      </c>
      <c r="E562" s="135">
        <v>17</v>
      </c>
      <c r="F562" s="11">
        <v>1</v>
      </c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42">
        <f>F562*$F$40+G562*$G$40+H562*$H$40+I562*$I$40+J562*$J$40+K562*$K$40+L562*$L$40+M562*$M$40+N562*$N$40+O562*$O$40+P562*$P$40+Q562*$Q$40+R562*$R$40+U562*$U$40+S562*$S$40+T562*$T$188</f>
        <v>36</v>
      </c>
      <c r="Y562" s="88" t="s">
        <v>38</v>
      </c>
      <c r="Z562" s="89" t="str">
        <f>IF(F579=1,"Γ1,","")&amp;""&amp;IF(G579=1,"Γ2,","")&amp;""&amp;IF(H579=1,"Γ3,","")&amp;""&amp;IF(I579=1,"Γ4,","")&amp;""&amp;IF(J579=1,"Γ5,","")&amp;""&amp;IF(K579=1,"Γ6,","")&amp;""&amp;IF(L579=1,"Γ7,","")&amp;""&amp;IF(M579=1,"B1,","")&amp;""&amp;IF(N579=1,"B2,","")&amp;""&amp;IF(O579=1,"B3,","")&amp;""&amp;IF(P579=1,"B4,","")&amp;""&amp;IF(Q579=1,"ΦΧ,","")&amp;""&amp;IF(R579=1,"ΚΑΜ,","")&amp;""&amp;IF(U579=1,"ΣΧ,","")&amp;""&amp;IF(T579=1,"Κ28,","")&amp;""&amp;IF(S579=1,"ΣΕΥΠ,","")</f>
        <v>B3,B4,</v>
      </c>
    </row>
    <row r="563" spans="1:26" ht="15.75" thickBot="1">
      <c r="A563" s="65">
        <v>3</v>
      </c>
      <c r="B563" s="392"/>
      <c r="C563" s="21"/>
      <c r="D563" s="22"/>
      <c r="E563" s="136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46">
        <f>F563*$F$40+G563*$G$40+H563*$H$40+I563*$I$40+J563*$J$40+K563*$K$40+L563*$L$40+M563*$M$40+N563*$N$40+O563*$O$40+P563*$P$40+Q563*$Q$40+R563*$R$40+U563*$U$40+S563*AL563+T563*$T$40</f>
        <v>0</v>
      </c>
      <c r="Y563" s="90" t="s">
        <v>40</v>
      </c>
      <c r="Z563" s="91" t="str">
        <f>IF(F588=1,"Γ1,","")&amp;""&amp;IF(G588=1,"Γ2,","")&amp;""&amp;IF(H588=1,"Γ3,","")&amp;""&amp;IF(I588=1,"Γ4,","")&amp;""&amp;IF(J588=1,"Γ5,","")&amp;""&amp;IF(K588=1,"Γ6,","")&amp;""&amp;IF(L588=1,"Γ7,","")&amp;""&amp;IF(M588=1,"B1,","")&amp;""&amp;IF(N588=1,"B2,","")&amp;""&amp;IF(O588=1,"B3,","")&amp;""&amp;IF(P588=1,"B4,","")&amp;""&amp;IF(Q588=1,"ΦΧ,","")&amp;""&amp;IF(R588=1,"ΚΑΜ,","")&amp;""&amp;IF(U588=1,"ΣΧ,","")&amp;""&amp;IF(T588=1,"Κ28,","")&amp;""&amp;IF(S588=1,"ΣΕΥΠ,","")</f>
        <v>Γ1,</v>
      </c>
    </row>
    <row r="564" spans="1:26" ht="12.75">
      <c r="A564" s="65">
        <v>3</v>
      </c>
      <c r="B564" s="392"/>
      <c r="C564" s="55" t="s">
        <v>35</v>
      </c>
      <c r="D564" s="19" t="s">
        <v>31</v>
      </c>
      <c r="E564" s="15">
        <v>60</v>
      </c>
      <c r="F564" s="12"/>
      <c r="G564" s="12"/>
      <c r="H564" s="12"/>
      <c r="I564" s="12"/>
      <c r="J564" s="12"/>
      <c r="K564" s="12"/>
      <c r="L564" s="12"/>
      <c r="M564" s="12"/>
      <c r="N564" s="12">
        <v>1</v>
      </c>
      <c r="O564" s="12">
        <v>1</v>
      </c>
      <c r="P564" s="12"/>
      <c r="Q564" s="12"/>
      <c r="R564" s="12"/>
      <c r="S564" s="12"/>
      <c r="T564" s="12"/>
      <c r="U564" s="12"/>
      <c r="V564" s="42">
        <f t="shared" ref="V564:V571" si="38">F564*$F$40+G564*$G$40+H564*$H$40+I564*$I$40+J564*$J$40+K564*$K$40+L564*$L$40+M564*$M$40+N564*$N$40+O564*$O$40+P564*$P$40+Q564*$Q$40+R564*$R$40+U564*$U$40+S564*$S$40+T564*$T$188</f>
        <v>100</v>
      </c>
    </row>
    <row r="565" spans="1:26" ht="12.75">
      <c r="A565" s="65">
        <v>3</v>
      </c>
      <c r="B565" s="392"/>
      <c r="C565" s="56"/>
      <c r="D565" s="20" t="s">
        <v>32</v>
      </c>
      <c r="E565" s="276">
        <v>1</v>
      </c>
      <c r="F565" s="11">
        <v>1</v>
      </c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42">
        <f t="shared" si="38"/>
        <v>36</v>
      </c>
      <c r="W565" s="7">
        <f>IF(SUM(F565:S565)=1,1,ROUND(SUM(F565:S565)/2+SUM(F565:S565)+IF(T565=1,3,0),0))</f>
        <v>1</v>
      </c>
    </row>
    <row r="566" spans="1:26" ht="12.75">
      <c r="A566" s="65">
        <v>3</v>
      </c>
      <c r="B566" s="392"/>
      <c r="C566" s="56"/>
      <c r="D566" s="19" t="s">
        <v>33</v>
      </c>
      <c r="E566" s="15">
        <v>339</v>
      </c>
      <c r="F566" s="12"/>
      <c r="G566" s="12"/>
      <c r="H566" s="12"/>
      <c r="I566" s="12"/>
      <c r="J566" s="12"/>
      <c r="K566" s="12"/>
      <c r="L566" s="12">
        <v>1</v>
      </c>
      <c r="M566" s="12"/>
      <c r="N566" s="12"/>
      <c r="O566" s="12"/>
      <c r="P566" s="12"/>
      <c r="Q566" s="12"/>
      <c r="R566" s="12"/>
      <c r="S566" s="12"/>
      <c r="T566" s="12">
        <v>1</v>
      </c>
      <c r="U566" s="12"/>
      <c r="V566" s="42">
        <f t="shared" si="38"/>
        <v>200</v>
      </c>
    </row>
    <row r="567" spans="1:26" ht="12.75">
      <c r="A567" s="65">
        <v>3</v>
      </c>
      <c r="B567" s="392"/>
      <c r="C567" s="50">
        <f>E564+E565+E566+E567+E568+E569+E570+E571</f>
        <v>552</v>
      </c>
      <c r="D567" s="20" t="s">
        <v>34</v>
      </c>
      <c r="E567" s="135">
        <v>152</v>
      </c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>
        <v>1</v>
      </c>
      <c r="S567" s="11">
        <v>1</v>
      </c>
      <c r="T567" s="11"/>
      <c r="U567" s="11"/>
      <c r="V567" s="42">
        <f t="shared" si="38"/>
        <v>130</v>
      </c>
    </row>
    <row r="568" spans="1:26" ht="12.75" hidden="1" customHeight="1">
      <c r="A568" s="65">
        <v>3</v>
      </c>
      <c r="B568" s="392"/>
      <c r="C568" s="57" t="s">
        <v>36</v>
      </c>
      <c r="D568" s="19" t="s">
        <v>31</v>
      </c>
      <c r="E568" s="15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42">
        <f t="shared" si="38"/>
        <v>0</v>
      </c>
    </row>
    <row r="569" spans="1:26" ht="12.75" hidden="1" customHeight="1">
      <c r="A569" s="65">
        <v>3</v>
      </c>
      <c r="B569" s="392"/>
      <c r="C569" s="58"/>
      <c r="D569" s="20" t="s">
        <v>32</v>
      </c>
      <c r="E569" s="135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42">
        <f t="shared" si="38"/>
        <v>0</v>
      </c>
    </row>
    <row r="570" spans="1:26" ht="12.75" hidden="1" customHeight="1">
      <c r="A570" s="65">
        <v>3</v>
      </c>
      <c r="B570" s="392"/>
      <c r="D570" s="19" t="s">
        <v>33</v>
      </c>
      <c r="E570" s="15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42">
        <f t="shared" si="38"/>
        <v>0</v>
      </c>
    </row>
    <row r="571" spans="1:26" ht="12.75" hidden="1" customHeight="1">
      <c r="A571" s="65">
        <v>3</v>
      </c>
      <c r="B571" s="392"/>
      <c r="D571" s="20" t="s">
        <v>34</v>
      </c>
      <c r="E571" s="135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42">
        <f t="shared" si="38"/>
        <v>0</v>
      </c>
    </row>
    <row r="572" spans="1:26" ht="12.75">
      <c r="A572" s="65">
        <v>3</v>
      </c>
      <c r="B572" s="392"/>
      <c r="C572" s="21"/>
      <c r="D572" s="22"/>
      <c r="E572" s="136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46">
        <f>F572*$F$40+G572*$G$40+H572*$H$40+I572*$I$40+J572*$J$40+K572*$K$40+L572*$L$40+M572*$M$40+N572*$N$40+O572*$O$40+P572*$P$40+Q572*$Q$40+R572*$R$40+U572*$U$40+S572*AL572+T572*$T$40</f>
        <v>0</v>
      </c>
    </row>
    <row r="573" spans="1:26" ht="12.75">
      <c r="A573" s="65">
        <v>3</v>
      </c>
      <c r="B573" s="392"/>
      <c r="C573" s="52" t="s">
        <v>37</v>
      </c>
      <c r="D573" s="19" t="s">
        <v>31</v>
      </c>
      <c r="E573" s="15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42">
        <f>F573*$F$40+G573*$G$40+H573*$H$40+I573*$I$40+J573*$J$40+K573*$K$40+L573*$L$40+M573*$M$40+N573*$N$40+O573*$O$40+P573*$P$40+Q573*$Q$40+R573*$R$40+U573*$U$40+S573*$S$40+T573*$T$188</f>
        <v>0</v>
      </c>
    </row>
    <row r="574" spans="1:26" ht="12.75">
      <c r="A574" s="65">
        <v>3</v>
      </c>
      <c r="B574" s="392"/>
      <c r="C574" s="53"/>
      <c r="D574" s="20" t="s">
        <v>32</v>
      </c>
      <c r="E574" s="275">
        <v>279</v>
      </c>
      <c r="F574" s="11"/>
      <c r="G574" s="11"/>
      <c r="H574" s="11"/>
      <c r="I574" s="11">
        <v>1</v>
      </c>
      <c r="J574" s="11">
        <v>1</v>
      </c>
      <c r="K574" s="11">
        <v>1</v>
      </c>
      <c r="L574" s="11">
        <v>1</v>
      </c>
      <c r="M574" s="11"/>
      <c r="N574" s="11"/>
      <c r="O574" s="11"/>
      <c r="P574" s="11"/>
      <c r="Q574" s="11"/>
      <c r="R574" s="11"/>
      <c r="S574" s="11"/>
      <c r="T574" s="11">
        <v>1</v>
      </c>
      <c r="U574" s="11"/>
      <c r="V574" s="42">
        <f>F574*$F$40+G574*$G$40+H574*$H$40+I574*$I$40+J574*$J$40+K574*$K$40+L574*$L$40+M574*$M$40+N574*$N$40+O574*$O$40+P574*$P$40+Q574*$Q$40+R574*$R$40+U574*$U$40+S574*$S$40+T574*$T$188</f>
        <v>350</v>
      </c>
      <c r="W574" s="7">
        <f>IF(SUM(F574:S574)=1,1,ROUND(SUM(F574:S574)/2+SUM(F574:S574)+IF(T574=1,3,0),0))</f>
        <v>9</v>
      </c>
    </row>
    <row r="575" spans="1:26" ht="12.75">
      <c r="A575" s="65">
        <v>3</v>
      </c>
      <c r="B575" s="392"/>
      <c r="C575" s="54"/>
      <c r="D575" s="19" t="s">
        <v>33</v>
      </c>
      <c r="E575" s="15">
        <v>49</v>
      </c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>
        <v>1</v>
      </c>
      <c r="S575" s="12"/>
      <c r="T575" s="12"/>
      <c r="U575" s="12"/>
      <c r="V575" s="42">
        <f>F575*$F$40+G575*$G$40+H575*$H$40+I575*$I$40+J575*$J$40+K575*$K$40+L575*$L$40+M575*$M$40+N575*$N$40+O575*$O$40+P575*$P$40+Q575*$Q$40+R575*$R$40+U575*$U$40+S575*$S$40+T575*$T$188</f>
        <v>65</v>
      </c>
    </row>
    <row r="576" spans="1:26" ht="12.75">
      <c r="A576" s="65">
        <v>3</v>
      </c>
      <c r="B576" s="392"/>
      <c r="C576" s="18">
        <f>E573+E574+E575+E576</f>
        <v>402</v>
      </c>
      <c r="D576" s="20" t="s">
        <v>34</v>
      </c>
      <c r="E576" s="135">
        <v>74</v>
      </c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>
        <v>1</v>
      </c>
      <c r="T576" s="11"/>
      <c r="U576" s="11"/>
      <c r="V576" s="42">
        <f>F576*$F$40+G576*$G$40+H576*$H$40+I576*$I$40+J576*$J$40+K576*$K$40+L576*$L$40+M576*$M$40+N576*$N$40+O576*$O$40+P576*$P$40+Q576*$Q$40+R576*$R$40+U576*$U$40+S576*$S$40+T576*$T$188</f>
        <v>65</v>
      </c>
    </row>
    <row r="577" spans="1:23" ht="12.75">
      <c r="A577" s="65">
        <v>3</v>
      </c>
      <c r="B577" s="392"/>
      <c r="C577" s="21"/>
      <c r="D577" s="22"/>
      <c r="E577" s="136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46">
        <f>F577*$F$40+G577*$G$40+H577*$H$40+I577*$I$40+J577*$J$40+K577*$K$40+L577*$L$40+M577*$M$40+N577*$N$40+O577*$O$40+P577*$P$40+Q577*$Q$40+R577*$R$40+U577*$U$40+S577*AL577+T577*$T$40</f>
        <v>0</v>
      </c>
    </row>
    <row r="578" spans="1:23" ht="12.75">
      <c r="A578" s="65">
        <v>3</v>
      </c>
      <c r="B578" s="392"/>
      <c r="C578" s="55" t="s">
        <v>38</v>
      </c>
      <c r="D578" s="19" t="s">
        <v>31</v>
      </c>
      <c r="E578" s="15">
        <v>35</v>
      </c>
      <c r="F578" s="12"/>
      <c r="G578" s="12"/>
      <c r="H578" s="12"/>
      <c r="I578" s="12"/>
      <c r="J578" s="12"/>
      <c r="K578" s="12"/>
      <c r="L578" s="12"/>
      <c r="M578" s="12"/>
      <c r="N578" s="12">
        <v>1</v>
      </c>
      <c r="O578" s="12"/>
      <c r="P578" s="12"/>
      <c r="Q578" s="12"/>
      <c r="R578" s="12"/>
      <c r="S578" s="12"/>
      <c r="T578" s="12"/>
      <c r="U578" s="12"/>
      <c r="V578" s="42">
        <f t="shared" ref="V578:V585" si="39">F578*$F$40+G578*$G$40+H578*$H$40+I578*$I$40+J578*$J$40+K578*$K$40+L578*$L$40+M578*$M$40+N578*$N$40+O578*$O$40+P578*$P$40+Q578*$Q$40+R578*$R$40+U578*$U$40+S578*$S$40+T578*$T$188</f>
        <v>50</v>
      </c>
    </row>
    <row r="579" spans="1:23" ht="12.75">
      <c r="A579" s="65">
        <v>3</v>
      </c>
      <c r="B579" s="392"/>
      <c r="C579" s="56"/>
      <c r="D579" s="20" t="s">
        <v>32</v>
      </c>
      <c r="E579" s="275">
        <v>80</v>
      </c>
      <c r="F579" s="11"/>
      <c r="G579" s="11"/>
      <c r="H579" s="11"/>
      <c r="I579" s="11"/>
      <c r="J579" s="11"/>
      <c r="K579" s="11"/>
      <c r="L579" s="11"/>
      <c r="M579" s="11"/>
      <c r="N579" s="11"/>
      <c r="O579" s="11">
        <v>1</v>
      </c>
      <c r="P579" s="11">
        <v>1</v>
      </c>
      <c r="Q579" s="11"/>
      <c r="R579" s="11"/>
      <c r="S579" s="11"/>
      <c r="T579" s="11"/>
      <c r="U579" s="11"/>
      <c r="V579" s="42">
        <f t="shared" si="39"/>
        <v>100</v>
      </c>
      <c r="W579" s="7">
        <f>IF(SUM(F579:S579)=1,1,ROUND(SUM(F579:S579)/2+SUM(F579:S579)+IF(T579=1,3,0),0))</f>
        <v>3</v>
      </c>
    </row>
    <row r="580" spans="1:23" ht="12.75">
      <c r="A580" s="65">
        <v>3</v>
      </c>
      <c r="B580" s="392"/>
      <c r="C580" s="56"/>
      <c r="D580" s="19" t="s">
        <v>33</v>
      </c>
      <c r="E580" s="15">
        <v>49</v>
      </c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>
        <v>1</v>
      </c>
      <c r="R580" s="357">
        <v>1</v>
      </c>
      <c r="S580" s="358"/>
      <c r="T580" s="12"/>
      <c r="U580" s="12"/>
      <c r="V580" s="42">
        <f t="shared" si="39"/>
        <v>115</v>
      </c>
    </row>
    <row r="581" spans="1:23" ht="12.75">
      <c r="A581" s="65">
        <v>3</v>
      </c>
      <c r="B581" s="392"/>
      <c r="C581" s="50">
        <f>E578+E579+E580+E581+E582+E583+E584+E585</f>
        <v>164</v>
      </c>
      <c r="D581" s="20" t="s">
        <v>34</v>
      </c>
      <c r="E581" s="135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42">
        <f t="shared" si="39"/>
        <v>0</v>
      </c>
    </row>
    <row r="582" spans="1:23" ht="12.75" hidden="1" customHeight="1">
      <c r="A582" s="65">
        <v>3</v>
      </c>
      <c r="B582" s="392"/>
      <c r="C582" s="57" t="s">
        <v>39</v>
      </c>
      <c r="D582" s="19" t="s">
        <v>31</v>
      </c>
      <c r="E582" s="15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42">
        <f t="shared" si="39"/>
        <v>0</v>
      </c>
    </row>
    <row r="583" spans="1:23" ht="12.75" hidden="1" customHeight="1">
      <c r="A583" s="65">
        <v>3</v>
      </c>
      <c r="B583" s="392"/>
      <c r="C583" s="58"/>
      <c r="D583" s="20" t="s">
        <v>32</v>
      </c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42">
        <f t="shared" si="39"/>
        <v>0</v>
      </c>
    </row>
    <row r="584" spans="1:23" ht="12.75" hidden="1" customHeight="1">
      <c r="A584" s="65">
        <v>3</v>
      </c>
      <c r="B584" s="392"/>
      <c r="C584" s="59"/>
      <c r="D584" s="19" t="s">
        <v>33</v>
      </c>
      <c r="E584" s="15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42">
        <f t="shared" si="39"/>
        <v>0</v>
      </c>
    </row>
    <row r="585" spans="1:23" ht="12.75" hidden="1" customHeight="1">
      <c r="A585" s="65">
        <v>3</v>
      </c>
      <c r="B585" s="392"/>
      <c r="D585" s="20" t="s">
        <v>34</v>
      </c>
      <c r="E585" s="135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42">
        <f t="shared" si="39"/>
        <v>0</v>
      </c>
    </row>
    <row r="586" spans="1:23" ht="12.75">
      <c r="A586" s="65">
        <v>3</v>
      </c>
      <c r="B586" s="392"/>
      <c r="C586" s="21"/>
      <c r="D586" s="22"/>
      <c r="E586" s="136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46">
        <f>F586*$F$40+G586*$G$40+H586*$H$40+I586*$I$40+J586*$J$40+K586*$K$40+L586*$L$40+M586*$M$40+N586*$N$40+O586*$O$40+P586*$P$40+Q586*$Q$40+R586*$R$40+U586*$U$40+S586*AL586+T586*$T$40</f>
        <v>0</v>
      </c>
    </row>
    <row r="587" spans="1:23" ht="12.75">
      <c r="A587" s="65">
        <v>3</v>
      </c>
      <c r="B587" s="392"/>
      <c r="C587" s="52" t="s">
        <v>40</v>
      </c>
      <c r="D587" s="19" t="s">
        <v>31</v>
      </c>
      <c r="E587" s="15">
        <v>70</v>
      </c>
      <c r="F587" s="12"/>
      <c r="G587" s="277"/>
      <c r="H587" s="12"/>
      <c r="I587" s="12"/>
      <c r="J587" s="12"/>
      <c r="K587" s="12"/>
      <c r="L587" s="12"/>
      <c r="M587" s="12"/>
      <c r="N587" s="12"/>
      <c r="O587" s="12">
        <v>1</v>
      </c>
      <c r="P587" s="12">
        <v>1</v>
      </c>
      <c r="Q587" s="12"/>
      <c r="R587" s="12"/>
      <c r="S587" s="12"/>
      <c r="T587" s="12"/>
      <c r="U587" s="12"/>
      <c r="V587" s="42">
        <f>F587*$F$40+G587*$G$40+H587*$H$40+I587*$I$40+J587*$J$40+K587*$K$40+L587*$L$40+M587*$M$40+N587*$N$40+O587*$O$40+P587*$P$40+Q587*$Q$40+R587*$R$40+U587*$U$40+S587*$S$40+T587*$T$188</f>
        <v>100</v>
      </c>
    </row>
    <row r="588" spans="1:23" ht="12.75">
      <c r="A588" s="65">
        <v>3</v>
      </c>
      <c r="B588" s="392"/>
      <c r="C588" s="53"/>
      <c r="D588" s="20" t="s">
        <v>32</v>
      </c>
      <c r="E588" s="275">
        <v>3</v>
      </c>
      <c r="F588" s="11">
        <v>1</v>
      </c>
      <c r="G588" s="277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42">
        <f>F588*$F$40+G588*$G$40+H588*$H$40+I588*$I$40+J588*$J$40+K588*$K$40+L588*$L$40+M588*$M$40+N588*$N$40+O588*$O$40+P588*$P$40+Q588*$Q$40+R588*$R$40+U588*$U$40+S588*$S$40+T588*$T$188</f>
        <v>36</v>
      </c>
      <c r="W588" s="7">
        <f>IF(SUM(F588:S588)=1,1,ROUND(SUM(F588:S588)/2+SUM(F588:S588)+IF(T588=1,3,0),0))</f>
        <v>1</v>
      </c>
    </row>
    <row r="589" spans="1:23" ht="12.75">
      <c r="A589" s="65">
        <v>3</v>
      </c>
      <c r="B589" s="392"/>
      <c r="C589" s="54"/>
      <c r="D589" s="19" t="s">
        <v>33</v>
      </c>
      <c r="E589" s="15">
        <v>3</v>
      </c>
      <c r="F589" s="12"/>
      <c r="G589" s="277"/>
      <c r="H589" s="12"/>
      <c r="I589" s="12">
        <v>1</v>
      </c>
      <c r="J589" s="12"/>
      <c r="K589" s="12"/>
      <c r="L589" s="12"/>
      <c r="M589" s="12"/>
      <c r="N589" s="12"/>
      <c r="O589" s="12"/>
      <c r="P589" s="12"/>
      <c r="Q589" s="12"/>
      <c r="R589" s="357">
        <v>1</v>
      </c>
      <c r="S589" s="358"/>
      <c r="T589" s="12"/>
      <c r="U589" s="12"/>
      <c r="V589" s="42">
        <f>F589*$F$40+G589*$G$40+H589*$H$40+I589*$I$40+J589*$J$40+K589*$K$40+L589*$L$40+M589*$M$40+N589*$N$40+O589*$O$40+P589*$P$40+Q589*$Q$40+R589*$R$40+U589*$U$40+S589*$S$40+T589*$T$188</f>
        <v>115</v>
      </c>
    </row>
    <row r="590" spans="1:23" ht="12.75">
      <c r="A590" s="65">
        <v>3</v>
      </c>
      <c r="B590" s="392"/>
      <c r="C590" s="18">
        <f>E587+E588+E589+E590</f>
        <v>76</v>
      </c>
      <c r="D590" s="20" t="s">
        <v>34</v>
      </c>
      <c r="E590" s="135"/>
      <c r="F590" s="11"/>
      <c r="G590" s="277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42">
        <f>F590*$F$40+G590*$G$40+H590*$H$40+I590*$I$40+J590*$J$40+K590*$K$40+L590*$L$40+M590*$M$40+N590*$N$40+O590*$O$40+P590*$P$40+Q590*$Q$40+R590*$R$40+U590*$U$40+S590*$S$40+T590*$T$188</f>
        <v>0</v>
      </c>
    </row>
    <row r="591" spans="1:23" ht="14.25" customHeight="1">
      <c r="A591" s="65">
        <v>3</v>
      </c>
      <c r="B591" s="110"/>
      <c r="C591" s="21"/>
      <c r="D591" s="22"/>
      <c r="E591" s="136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31"/>
      <c r="U591" s="13"/>
      <c r="V591" s="46">
        <f>F591*$F$40+G591*$G$40+H591*$H$40+I591*$I$40+J591*$J$40+K591*$K$40+L591*$L$40+M591*$M$40+N591*$N$40+O591*$O$40+P591*$P$40+Q591*$Q$40+R591*$R$40+U591*$U$40+S591*AL591+T591*$T$40</f>
        <v>0</v>
      </c>
    </row>
    <row r="592" spans="1:23" s="347" customFormat="1" ht="15" hidden="1" customHeight="1" outlineLevel="1">
      <c r="A592" s="347">
        <v>4</v>
      </c>
    </row>
    <row r="593" spans="1:26" s="347" customFormat="1" ht="15" hidden="1" customHeight="1" outlineLevel="1"/>
    <row r="594" spans="1:26" ht="12.75" hidden="1" outlineLevel="1">
      <c r="A594" s="65">
        <v>4</v>
      </c>
      <c r="B594" s="395"/>
      <c r="C594" s="388" t="s">
        <v>12</v>
      </c>
      <c r="D594" s="388" t="s">
        <v>13</v>
      </c>
      <c r="E594" s="389" t="s">
        <v>14</v>
      </c>
      <c r="F594" s="15" t="s">
        <v>15</v>
      </c>
      <c r="G594" s="15" t="s">
        <v>16</v>
      </c>
      <c r="H594" s="15" t="s">
        <v>17</v>
      </c>
      <c r="I594" s="15" t="s">
        <v>18</v>
      </c>
      <c r="J594" s="15" t="s">
        <v>19</v>
      </c>
      <c r="K594" s="15" t="s">
        <v>20</v>
      </c>
      <c r="L594" s="15" t="s">
        <v>21</v>
      </c>
      <c r="M594" s="15" t="s">
        <v>22</v>
      </c>
      <c r="N594" s="15" t="s">
        <v>23</v>
      </c>
      <c r="O594" s="15" t="s">
        <v>24</v>
      </c>
      <c r="P594" s="15" t="s">
        <v>25</v>
      </c>
      <c r="Q594" s="15" t="s">
        <v>26</v>
      </c>
      <c r="R594" s="15" t="s">
        <v>27</v>
      </c>
      <c r="S594" s="16" t="s">
        <v>29</v>
      </c>
      <c r="T594" s="15" t="s">
        <v>124</v>
      </c>
      <c r="U594" s="15" t="s">
        <v>28</v>
      </c>
      <c r="V594" s="17"/>
    </row>
    <row r="595" spans="1:26" ht="13.5" hidden="1" outlineLevel="1" thickBot="1">
      <c r="A595" s="65">
        <v>4</v>
      </c>
      <c r="B595" s="395"/>
      <c r="C595" s="388"/>
      <c r="D595" s="388"/>
      <c r="E595" s="389"/>
      <c r="F595" s="15">
        <v>36</v>
      </c>
      <c r="G595" s="15">
        <v>20</v>
      </c>
      <c r="H595" s="15">
        <v>20</v>
      </c>
      <c r="I595" s="15">
        <v>50</v>
      </c>
      <c r="J595" s="15">
        <v>50</v>
      </c>
      <c r="K595" s="15">
        <v>50</v>
      </c>
      <c r="L595" s="15">
        <v>50</v>
      </c>
      <c r="M595" s="15">
        <v>36</v>
      </c>
      <c r="N595" s="15">
        <v>50</v>
      </c>
      <c r="O595" s="15">
        <v>50</v>
      </c>
      <c r="P595" s="15">
        <v>50</v>
      </c>
      <c r="Q595" s="15">
        <v>50</v>
      </c>
      <c r="R595" s="15">
        <v>65</v>
      </c>
      <c r="S595" s="15">
        <v>65</v>
      </c>
      <c r="T595" s="15">
        <v>150</v>
      </c>
      <c r="U595" s="15">
        <v>26</v>
      </c>
      <c r="V595" s="17">
        <f>SUM(F595:S595)</f>
        <v>642</v>
      </c>
    </row>
    <row r="596" spans="1:26" ht="15" hidden="1" outlineLevel="1">
      <c r="A596" s="65">
        <v>4</v>
      </c>
      <c r="B596" s="397">
        <f>'2-ΠΡΟΓΡΑΜΜΑ'!C2+21</f>
        <v>42919</v>
      </c>
      <c r="C596" s="52" t="s">
        <v>30</v>
      </c>
      <c r="D596" s="17" t="s">
        <v>31</v>
      </c>
      <c r="E596" s="15">
        <v>50</v>
      </c>
      <c r="F596" s="12"/>
      <c r="G596" s="12"/>
      <c r="H596" s="12"/>
      <c r="I596" s="12"/>
      <c r="J596" s="12"/>
      <c r="K596" s="12"/>
      <c r="L596" s="12">
        <v>1</v>
      </c>
      <c r="M596" s="12"/>
      <c r="N596" s="12"/>
      <c r="O596" s="12"/>
      <c r="P596" s="12"/>
      <c r="Q596" s="12"/>
      <c r="R596" s="12"/>
      <c r="S596" s="12"/>
      <c r="T596" s="12"/>
      <c r="U596" s="12"/>
      <c r="V596" s="42">
        <f>F596*$F$40+G596*$G$40+H596*$H$40+I596*$I$40+J596*$J$40+K596*$K$40+L596*$L$40+M596*$M$40+N596*$N$40+O596*$O$40+P596*$P$40+Q596*$Q$40+R596*$R$40+U596*$U$40+S596*$S$40+T596*$T$188</f>
        <v>50</v>
      </c>
      <c r="Y596" s="86" t="s">
        <v>30</v>
      </c>
      <c r="Z596" s="87" t="str">
        <f>IF(F597=1,"Γ1,","")&amp;""&amp;IF(G597=1,"Γ2,","")&amp;""&amp;IF(H597=1,"Γ3,","")&amp;""&amp;IF(I597=1,"Γ4,","")&amp;""&amp;IF(J597=1,"Γ5,","")&amp;""&amp;IF(K597=1,"Γ6,","")&amp;""&amp;IF(L597=1,"Γ7,","")&amp;""&amp;IF(M597=1,"B1,","")&amp;""&amp;IF(N597=1,"B2,","")&amp;""&amp;IF(O597=1,"B3,","")&amp;""&amp;IF(P597=1,"B4,","")&amp;""&amp;IF(Q597=1,"ΦΧ,","")&amp;""&amp;IF(R597=1,"ΚΑΜ,","")&amp;""&amp;IF(U597=1,"ΣΧ,","")&amp;""&amp;IF(T597=1,"Κ28,","")&amp;""&amp;IF(S597=1,"ΣΕΥΠ,","")</f>
        <v>Γ1,</v>
      </c>
    </row>
    <row r="597" spans="1:26" ht="15" hidden="1" outlineLevel="1">
      <c r="A597" s="65">
        <v>4</v>
      </c>
      <c r="B597" s="397"/>
      <c r="C597" s="53"/>
      <c r="D597" s="23" t="s">
        <v>32</v>
      </c>
      <c r="E597" s="278">
        <v>2</v>
      </c>
      <c r="F597" s="11">
        <v>1</v>
      </c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42">
        <f>F597*$F$40+G597*$G$40+H597*$H$40+I597*$I$40+J597*$J$40+K597*$K$40+L597*$L$40+M597*$M$40+N597*$N$40+O597*$O$40+P597*$P$40+Q597*$Q$40+R597*$R$40+U597*$U$40+S597*$S$40+T597*$T$188</f>
        <v>36</v>
      </c>
      <c r="W597" s="7">
        <f>IF(SUM(F597:S597)=1,1,ROUND(SUM(F597:S597)/2+SUM(F597:S597)+IF(T597=1,3,0),0))</f>
        <v>1</v>
      </c>
      <c r="Y597" s="88" t="s">
        <v>35</v>
      </c>
      <c r="Z597" s="89" t="str">
        <f>IF(F602=1,"Γ1,","")&amp;""&amp;IF(G602=1,"Γ2,","")&amp;""&amp;IF(H602=1,"Γ3,","")&amp;""&amp;IF(I602=1,"Γ4,","")&amp;""&amp;IF(J602=1,"Γ5,","")&amp;""&amp;IF(K602=1,"Γ6,","")&amp;""&amp;IF(L602=1,"Γ7,","")&amp;""&amp;IF(M602=1,"B1,","")&amp;""&amp;IF(N602=1,"B2,","")&amp;""&amp;IF(O602=1,"B3,","")&amp;""&amp;IF(P602=1,"B4,","")&amp;""&amp;IF(Q602=1,"ΦΧ,","")&amp;""&amp;IF(R602=1,"ΚΑΜ,","")&amp;""&amp;IF(U602=1,"ΣΧ,","")&amp;""&amp;IF(T602=1,"Κ28,","")&amp;""&amp;IF(S602=1,"ΣΕΥΠ,","")</f>
        <v>Γ4,</v>
      </c>
    </row>
    <row r="598" spans="1:26" ht="15" hidden="1" outlineLevel="1">
      <c r="A598" s="65">
        <v>4</v>
      </c>
      <c r="B598" s="397"/>
      <c r="C598" s="54"/>
      <c r="D598" s="17" t="s">
        <v>33</v>
      </c>
      <c r="E598" s="15">
        <v>150</v>
      </c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42">
        <f>F598*$F$40+G598*$G$40+H598*$H$40+I598*$I$40+J598*$J$40+K598*$K$40+L598*$L$40+M598*$M$40+N598*$N$40+O598*$O$40+P598*$P$40+Q598*$Q$40+R598*$R$40+U598*$U$40+S598*$S$40+T598*$T$188</f>
        <v>0</v>
      </c>
      <c r="Y598" s="88" t="s">
        <v>37</v>
      </c>
      <c r="Z598" s="89" t="str">
        <f>IF(F611=1,"Γ1,","")&amp;""&amp;IF(G611=1,"Γ2,","")&amp;""&amp;IF(H611=1,"Γ3,","")&amp;""&amp;IF(I611=1,"Γ4,","")&amp;""&amp;IF(J611=1,"Γ5,","")&amp;""&amp;IF(K611=1,"Γ6,","")&amp;""&amp;IF(L611=1,"Γ7,","")&amp;""&amp;IF(M611=1,"B1,","")&amp;""&amp;IF(N611=1,"B2,","")&amp;""&amp;IF(O611=1,"B3,","")&amp;""&amp;IF(P611=1,"B4,","")&amp;""&amp;IF(Q611=1,"ΦΧ,","")&amp;""&amp;IF(R611=1,"ΚΑΜ,","")&amp;""&amp;IF(U611=1,"ΣΧ,","")&amp;""&amp;IF(T611=1,"Κ28,","")&amp;""&amp;IF(S611=1,"ΣΕΥΠ,","")</f>
        <v>Γ6,</v>
      </c>
    </row>
    <row r="599" spans="1:26" ht="15" hidden="1" outlineLevel="1">
      <c r="A599" s="65">
        <v>4</v>
      </c>
      <c r="B599" s="397"/>
      <c r="C599" s="18">
        <f>E596+E597+E598+E599</f>
        <v>202</v>
      </c>
      <c r="D599" s="23" t="s">
        <v>34</v>
      </c>
      <c r="E599" s="135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42">
        <f>F599*$F$40+G599*$G$40+H599*$H$40+I599*$I$40+J599*$J$40+K599*$K$40+L599*$L$40+M599*$M$40+N599*$N$40+O599*$O$40+P599*$P$40+Q599*$Q$40+R599*$R$40+U599*$U$40+S599*$S$40+T599*$T$188</f>
        <v>0</v>
      </c>
      <c r="Y599" s="88" t="s">
        <v>38</v>
      </c>
      <c r="Z599" s="89" t="str">
        <f>IF(F616=1,"Γ1,","")&amp;""&amp;IF(G616=1,"Γ2,","")&amp;""&amp;IF(H616=1,"Γ3,","")&amp;""&amp;IF(I616=1,"Γ4,","")&amp;""&amp;IF(J616=1,"Γ5,","")&amp;""&amp;IF(K616=1,"Γ6,","")&amp;""&amp;IF(L616=1,"Γ7,","")&amp;""&amp;IF(M616=1,"B1,","")&amp;""&amp;IF(N616=1,"B2,","")&amp;""&amp;IF(O616=1,"B3,","")&amp;""&amp;IF(P616=1,"B4,","")&amp;""&amp;IF(Q616=1,"ΦΧ,","")&amp;""&amp;IF(R616=1,"ΚΑΜ,","")&amp;""&amp;IF(U616=1,"ΣΧ,","")&amp;""&amp;IF(T616=1,"Κ28,","")&amp;""&amp;IF(S616=1,"ΣΕΥΠ,","")</f>
        <v>Γ6,</v>
      </c>
    </row>
    <row r="600" spans="1:26" ht="15.75" hidden="1" outlineLevel="1" thickBot="1">
      <c r="A600" s="65">
        <v>4</v>
      </c>
      <c r="B600" s="397"/>
      <c r="C600" s="21"/>
      <c r="D600" s="30"/>
      <c r="E600" s="136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45"/>
      <c r="Y600" s="90" t="s">
        <v>40</v>
      </c>
      <c r="Z600" s="91" t="str">
        <f>IF(F625=1,"Γ1,","")&amp;""&amp;IF(G625=1,"Γ2,","")&amp;""&amp;IF(H625=1,"Γ3,","")&amp;""&amp;IF(I625=1,"Γ4,","")&amp;""&amp;IF(J625=1,"Γ5,","")&amp;""&amp;IF(K625=1,"Γ6,","")&amp;""&amp;IF(L625=1,"Γ7,","")&amp;""&amp;IF(M625=1,"B1,","")&amp;""&amp;IF(N625=1,"B2,","")&amp;""&amp;IF(O625=1,"B3,","")&amp;""&amp;IF(P625=1,"B4,","")&amp;""&amp;IF(Q625=1,"ΦΧ,","")&amp;""&amp;IF(R625=1,"ΚΑΜ,","")&amp;""&amp;IF(U625=1,"ΣΧ,","")&amp;""&amp;IF(T625=1,"Κ28,","")&amp;""&amp;IF(S625=1,"ΣΕΥΠ,","")</f>
        <v>Γ6,</v>
      </c>
    </row>
    <row r="601" spans="1:26" ht="12.75" hidden="1" outlineLevel="1">
      <c r="A601" s="65">
        <v>4</v>
      </c>
      <c r="B601" s="397"/>
      <c r="C601" s="55" t="s">
        <v>35</v>
      </c>
      <c r="D601" s="17" t="s">
        <v>31</v>
      </c>
      <c r="E601" s="15">
        <v>60</v>
      </c>
      <c r="F601" s="12"/>
      <c r="G601" s="12"/>
      <c r="H601" s="12"/>
      <c r="I601" s="12"/>
      <c r="J601" s="12">
        <v>1</v>
      </c>
      <c r="K601" s="12">
        <v>1</v>
      </c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42">
        <f t="shared" ref="V601:V608" si="40">F601*$F$40+G601*$G$40+H601*$H$40+I601*$I$40+J601*$J$40+K601*$K$40+L601*$L$40+M601*$M$40+N601*$N$40+O601*$O$40+P601*$P$40+Q601*$Q$40+R601*$R$40+U601*$U$40+S601*$S$40+T601*$T$188</f>
        <v>100</v>
      </c>
    </row>
    <row r="602" spans="1:26" ht="12.75" hidden="1" outlineLevel="1">
      <c r="A602" s="65">
        <v>4</v>
      </c>
      <c r="B602" s="397"/>
      <c r="C602" s="56"/>
      <c r="D602" s="23" t="s">
        <v>32</v>
      </c>
      <c r="E602" s="279">
        <v>4</v>
      </c>
      <c r="F602" s="11"/>
      <c r="G602" s="11"/>
      <c r="H602" s="11"/>
      <c r="I602" s="11">
        <v>1</v>
      </c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42">
        <f t="shared" si="40"/>
        <v>50</v>
      </c>
      <c r="W602" s="7">
        <f>IF(SUM(F602:S602)=1,1,ROUND(SUM(F602:S602)/2+SUM(F602:S602)+IF(T602=1,3,0),0))</f>
        <v>1</v>
      </c>
    </row>
    <row r="603" spans="1:26" ht="12.75" hidden="1" outlineLevel="1">
      <c r="A603" s="65">
        <v>4</v>
      </c>
      <c r="B603" s="397"/>
      <c r="C603" s="56"/>
      <c r="D603" s="17" t="s">
        <v>33</v>
      </c>
      <c r="E603" s="113">
        <v>234</v>
      </c>
      <c r="F603" s="12"/>
      <c r="G603" s="12"/>
      <c r="H603" s="12"/>
      <c r="I603" s="12"/>
      <c r="J603" s="12"/>
      <c r="K603" s="12"/>
      <c r="L603" s="12"/>
      <c r="M603" s="12"/>
      <c r="N603" s="12"/>
      <c r="O603" s="12">
        <v>1</v>
      </c>
      <c r="P603" s="12"/>
      <c r="Q603" s="12"/>
      <c r="R603" s="12"/>
      <c r="S603" s="12"/>
      <c r="T603" s="12"/>
      <c r="U603" s="12"/>
      <c r="V603" s="42">
        <f t="shared" si="40"/>
        <v>50</v>
      </c>
    </row>
    <row r="604" spans="1:26" ht="12.75" hidden="1" outlineLevel="1">
      <c r="A604" s="65">
        <v>4</v>
      </c>
      <c r="B604" s="397"/>
      <c r="C604" s="50">
        <f>E601+E602+E603+E604+E605+E606+E607+E608</f>
        <v>346</v>
      </c>
      <c r="D604" s="23" t="s">
        <v>34</v>
      </c>
      <c r="E604" s="135">
        <v>48</v>
      </c>
      <c r="F604" s="11"/>
      <c r="G604" s="11"/>
      <c r="H604" s="11"/>
      <c r="I604" s="11"/>
      <c r="J604" s="11"/>
      <c r="K604" s="11"/>
      <c r="L604" s="11"/>
      <c r="M604" s="11"/>
      <c r="N604" s="11">
        <v>1</v>
      </c>
      <c r="O604" s="11"/>
      <c r="P604" s="11">
        <v>1</v>
      </c>
      <c r="Q604" s="11"/>
      <c r="R604" s="11"/>
      <c r="S604" s="11"/>
      <c r="T604" s="11"/>
      <c r="U604" s="11"/>
      <c r="V604" s="42">
        <f t="shared" si="40"/>
        <v>100</v>
      </c>
    </row>
    <row r="605" spans="1:26" ht="12.75" hidden="1" customHeight="1" outlineLevel="1">
      <c r="A605" s="65">
        <v>4</v>
      </c>
      <c r="B605" s="397"/>
      <c r="C605" s="57" t="s">
        <v>36</v>
      </c>
      <c r="D605" s="17" t="s">
        <v>31</v>
      </c>
      <c r="E605" s="15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42">
        <f t="shared" si="40"/>
        <v>0</v>
      </c>
    </row>
    <row r="606" spans="1:26" ht="12.75" hidden="1" customHeight="1" outlineLevel="1">
      <c r="A606" s="65">
        <v>4</v>
      </c>
      <c r="B606" s="397"/>
      <c r="C606" s="58"/>
      <c r="D606" s="23" t="s">
        <v>32</v>
      </c>
      <c r="E606" s="135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42">
        <f t="shared" si="40"/>
        <v>0</v>
      </c>
    </row>
    <row r="607" spans="1:26" ht="12.75" hidden="1" customHeight="1" outlineLevel="1">
      <c r="A607" s="65">
        <v>4</v>
      </c>
      <c r="B607" s="397"/>
      <c r="C607" s="59"/>
      <c r="D607" s="17" t="s">
        <v>33</v>
      </c>
      <c r="E607" s="15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42">
        <f t="shared" si="40"/>
        <v>0</v>
      </c>
    </row>
    <row r="608" spans="1:26" ht="12.75" hidden="1" customHeight="1" outlineLevel="1">
      <c r="A608" s="65">
        <v>4</v>
      </c>
      <c r="B608" s="397"/>
      <c r="D608" s="23" t="s">
        <v>34</v>
      </c>
      <c r="E608" s="135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42">
        <f t="shared" si="40"/>
        <v>0</v>
      </c>
    </row>
    <row r="609" spans="1:23" ht="12.75" hidden="1" outlineLevel="1">
      <c r="A609" s="65">
        <v>4</v>
      </c>
      <c r="B609" s="397"/>
      <c r="C609" s="21"/>
      <c r="D609" s="30"/>
      <c r="E609" s="136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45"/>
    </row>
    <row r="610" spans="1:23" ht="12.75" hidden="1" outlineLevel="1">
      <c r="A610" s="65">
        <v>4</v>
      </c>
      <c r="B610" s="397"/>
      <c r="C610" s="52" t="s">
        <v>37</v>
      </c>
      <c r="D610" s="17" t="s">
        <v>31</v>
      </c>
      <c r="E610" s="15">
        <v>40</v>
      </c>
      <c r="F610" s="12"/>
      <c r="G610" s="12"/>
      <c r="H610" s="12"/>
      <c r="I610" s="12"/>
      <c r="J610" s="12">
        <v>1</v>
      </c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42">
        <f>F610*$F$40+G610*$G$40+H610*$H$40+I610*$I$40+J610*$J$40+K610*$K$40+L610*$L$40+M610*$M$40+N610*$N$40+O610*$O$40+P610*$P$40+Q610*$Q$40+R610*$R$40+U610*$U$40+S610*$S$40+T610*$T$188</f>
        <v>50</v>
      </c>
    </row>
    <row r="611" spans="1:23" ht="12.75" hidden="1" outlineLevel="1">
      <c r="A611" s="65">
        <v>4</v>
      </c>
      <c r="B611" s="397"/>
      <c r="C611" s="53"/>
      <c r="D611" s="23" t="s">
        <v>32</v>
      </c>
      <c r="E611" s="279">
        <v>14</v>
      </c>
      <c r="F611" s="11"/>
      <c r="G611" s="11"/>
      <c r="H611" s="11"/>
      <c r="I611" s="11"/>
      <c r="J611" s="11"/>
      <c r="K611" s="11">
        <v>1</v>
      </c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42">
        <f>F611*$F$40+G611*$G$40+H611*$H$40+I611*$I$40+J611*$J$40+K611*$K$40+L611*$L$40+M611*$M$40+N611*$N$40+O611*$O$40+P611*$P$40+Q611*$Q$40+R611*$R$40+U611*$U$40+S611*$S$40+T611*$T$188</f>
        <v>50</v>
      </c>
      <c r="W611" s="7">
        <f>IF(SUM(F611:S611)=1,1,ROUND(SUM(F611:S611)/2+SUM(F611:S611)+IF(T611=1,3,0),0))</f>
        <v>1</v>
      </c>
    </row>
    <row r="612" spans="1:23" ht="12.75" hidden="1" outlineLevel="1">
      <c r="A612" s="65">
        <v>4</v>
      </c>
      <c r="B612" s="397"/>
      <c r="C612" s="54"/>
      <c r="D612" s="17" t="s">
        <v>33</v>
      </c>
      <c r="E612" s="15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42">
        <f>F612*$F$40+G612*$G$40+H612*$H$40+I612*$I$40+J612*$J$40+K612*$K$40+L612*$L$40+M612*$M$40+N612*$N$40+O612*$O$40+P612*$P$40+Q612*$Q$40+R612*$R$40+U612*$U$40+S612*$S$40+T612*$T$188</f>
        <v>0</v>
      </c>
    </row>
    <row r="613" spans="1:23" ht="12.75" hidden="1" outlineLevel="1">
      <c r="A613" s="65">
        <v>4</v>
      </c>
      <c r="B613" s="397"/>
      <c r="C613" s="18">
        <f>E610+E611+E612+E613</f>
        <v>194</v>
      </c>
      <c r="D613" s="23" t="s">
        <v>34</v>
      </c>
      <c r="E613" s="135">
        <v>140</v>
      </c>
      <c r="F613" s="11"/>
      <c r="G613" s="11"/>
      <c r="H613" s="11"/>
      <c r="I613" s="11"/>
      <c r="J613" s="11"/>
      <c r="K613" s="11"/>
      <c r="L613" s="11"/>
      <c r="M613" s="11"/>
      <c r="N613" s="11">
        <v>1</v>
      </c>
      <c r="O613" s="11"/>
      <c r="P613" s="11"/>
      <c r="Q613" s="11"/>
      <c r="R613" s="11"/>
      <c r="S613" s="11"/>
      <c r="T613" s="11"/>
      <c r="U613" s="11"/>
      <c r="V613" s="42">
        <f>F613*$F$40+G613*$G$40+H613*$H$40+I613*$I$40+J613*$J$40+K613*$K$40+L613*$L$40+M613*$M$40+N613*$N$40+O613*$O$40+P613*$P$40+Q613*$Q$40+R613*$R$40+U613*$U$40+S613*$S$40+T613*$T$188</f>
        <v>50</v>
      </c>
    </row>
    <row r="614" spans="1:23" ht="12.75" hidden="1" outlineLevel="1">
      <c r="A614" s="65">
        <v>4</v>
      </c>
      <c r="B614" s="397"/>
      <c r="C614" s="21"/>
      <c r="D614" s="30"/>
      <c r="E614" s="136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45"/>
    </row>
    <row r="615" spans="1:23" ht="12.75" hidden="1" outlineLevel="1">
      <c r="A615" s="65">
        <v>4</v>
      </c>
      <c r="B615" s="397"/>
      <c r="C615" s="55" t="s">
        <v>38</v>
      </c>
      <c r="D615" s="17" t="s">
        <v>31</v>
      </c>
      <c r="E615" s="15">
        <v>100</v>
      </c>
      <c r="F615" s="12"/>
      <c r="G615" s="12"/>
      <c r="H615" s="12"/>
      <c r="I615" s="12">
        <v>1</v>
      </c>
      <c r="J615" s="12">
        <v>1</v>
      </c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42">
        <f t="shared" ref="V615:V622" si="41">F615*$F$40+G615*$G$40+H615*$H$40+I615*$I$40+J615*$J$40+K615*$K$40+L615*$L$40+M615*$M$40+N615*$N$40+O615*$O$40+P615*$P$40+Q615*$Q$40+R615*$R$40+U615*$U$40+S615*$S$40+T615*$T$188</f>
        <v>100</v>
      </c>
    </row>
    <row r="616" spans="1:23" ht="12.75" hidden="1" outlineLevel="1">
      <c r="A616" s="65">
        <v>4</v>
      </c>
      <c r="B616" s="397"/>
      <c r="C616" s="56"/>
      <c r="D616" s="23" t="s">
        <v>32</v>
      </c>
      <c r="E616" s="279">
        <v>19</v>
      </c>
      <c r="F616" s="11"/>
      <c r="G616" s="11"/>
      <c r="H616" s="11"/>
      <c r="I616" s="11"/>
      <c r="J616" s="11"/>
      <c r="K616" s="11">
        <v>1</v>
      </c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42">
        <f t="shared" si="41"/>
        <v>50</v>
      </c>
      <c r="W616" s="7">
        <f>IF(SUM(F616:S616)=1,1,ROUND(SUM(F616:S616)/2+SUM(F616:S616)+IF(T616=1,3,0),0))</f>
        <v>1</v>
      </c>
    </row>
    <row r="617" spans="1:23" ht="12.75" hidden="1" outlineLevel="1">
      <c r="A617" s="65">
        <v>4</v>
      </c>
      <c r="B617" s="397"/>
      <c r="C617" s="56"/>
      <c r="D617" s="17" t="s">
        <v>33</v>
      </c>
      <c r="E617" s="15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42">
        <f t="shared" si="41"/>
        <v>0</v>
      </c>
    </row>
    <row r="618" spans="1:23" ht="12.75" hidden="1" outlineLevel="1">
      <c r="A618" s="65">
        <v>4</v>
      </c>
      <c r="B618" s="397"/>
      <c r="C618" s="50">
        <f>E615+E616+E617+E618+E619+E620+E621+E622</f>
        <v>119</v>
      </c>
      <c r="D618" s="23" t="s">
        <v>34</v>
      </c>
      <c r="E618" s="135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42">
        <f t="shared" si="41"/>
        <v>0</v>
      </c>
    </row>
    <row r="619" spans="1:23" ht="12.75" hidden="1" customHeight="1" outlineLevel="1">
      <c r="A619" s="65">
        <v>4</v>
      </c>
      <c r="B619" s="397"/>
      <c r="C619" s="57" t="s">
        <v>39</v>
      </c>
      <c r="D619" s="17" t="s">
        <v>31</v>
      </c>
      <c r="E619" s="15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42">
        <f t="shared" si="41"/>
        <v>0</v>
      </c>
    </row>
    <row r="620" spans="1:23" ht="12.75" hidden="1" customHeight="1" outlineLevel="1">
      <c r="A620" s="65">
        <v>4</v>
      </c>
      <c r="B620" s="397"/>
      <c r="C620" s="58"/>
      <c r="D620" s="23" t="s">
        <v>32</v>
      </c>
      <c r="E620" s="135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42">
        <f t="shared" si="41"/>
        <v>0</v>
      </c>
    </row>
    <row r="621" spans="1:23" ht="12.75" hidden="1" customHeight="1" outlineLevel="1">
      <c r="A621" s="65">
        <v>4</v>
      </c>
      <c r="B621" s="397"/>
      <c r="C621" s="59"/>
      <c r="D621" s="17" t="s">
        <v>33</v>
      </c>
      <c r="E621" s="15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42">
        <f t="shared" si="41"/>
        <v>0</v>
      </c>
    </row>
    <row r="622" spans="1:23" ht="12.75" hidden="1" customHeight="1" outlineLevel="1">
      <c r="A622" s="65">
        <v>4</v>
      </c>
      <c r="B622" s="397"/>
      <c r="D622" s="23" t="s">
        <v>34</v>
      </c>
      <c r="E622" s="135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42">
        <f t="shared" si="41"/>
        <v>0</v>
      </c>
    </row>
    <row r="623" spans="1:23" ht="12.75" hidden="1" outlineLevel="1">
      <c r="A623" s="65">
        <v>4</v>
      </c>
      <c r="B623" s="397"/>
      <c r="C623" s="21"/>
      <c r="D623" s="30"/>
      <c r="E623" s="136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45"/>
    </row>
    <row r="624" spans="1:23" ht="12.75" hidden="1" outlineLevel="1">
      <c r="A624" s="65">
        <v>4</v>
      </c>
      <c r="B624" s="397"/>
      <c r="C624" s="52" t="s">
        <v>40</v>
      </c>
      <c r="D624" s="17" t="s">
        <v>31</v>
      </c>
      <c r="E624" s="15"/>
      <c r="F624" s="12"/>
      <c r="G624" s="280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42">
        <f>F624*$F$40+G624*$G$40+H624*$H$40+I624*$I$40+J624*$J$40+K624*$K$40+L624*$L$40+M624*$M$40+N624*$N$40+O624*$O$40+P624*$P$40+Q624*$Q$40+R624*$R$40+U624*$U$40+S624*$S$40+T624*$T$188</f>
        <v>0</v>
      </c>
    </row>
    <row r="625" spans="1:26" ht="12.75" hidden="1" outlineLevel="1">
      <c r="A625" s="65">
        <v>4</v>
      </c>
      <c r="B625" s="397"/>
      <c r="C625" s="53"/>
      <c r="D625" s="23" t="s">
        <v>32</v>
      </c>
      <c r="E625" s="279">
        <v>5</v>
      </c>
      <c r="F625" s="11"/>
      <c r="G625" s="280"/>
      <c r="H625" s="11"/>
      <c r="I625" s="11"/>
      <c r="J625" s="11"/>
      <c r="K625" s="11">
        <v>1</v>
      </c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42">
        <f>F625*$F$40+G625*$G$40+H625*$H$40+I625*$I$40+J625*$J$40+K625*$K$40+L625*$L$40+M625*$M$40+N625*$N$40+O625*$O$40+P625*$P$40+Q625*$Q$40+R625*$R$40+U625*$U$40+S625*$S$40+T625*$T$188</f>
        <v>50</v>
      </c>
      <c r="W625" s="7">
        <f>IF(SUM(F625:S625)=1,1,ROUND(SUM(F625:S625)/2+SUM(F625:S625)+IF(T625=1,3,0),0))</f>
        <v>1</v>
      </c>
    </row>
    <row r="626" spans="1:26" ht="12.75" hidden="1" outlineLevel="1">
      <c r="A626" s="65">
        <v>4</v>
      </c>
      <c r="B626" s="397"/>
      <c r="C626" s="54"/>
      <c r="D626" s="17" t="s">
        <v>33</v>
      </c>
      <c r="E626" s="15">
        <v>50</v>
      </c>
      <c r="F626" s="12"/>
      <c r="G626" s="280"/>
      <c r="H626" s="12"/>
      <c r="I626" s="12"/>
      <c r="J626" s="12"/>
      <c r="K626" s="12"/>
      <c r="L626" s="12">
        <v>1</v>
      </c>
      <c r="M626" s="12"/>
      <c r="N626" s="12"/>
      <c r="O626" s="12"/>
      <c r="P626" s="12"/>
      <c r="Q626" s="12"/>
      <c r="R626" s="12"/>
      <c r="S626" s="12"/>
      <c r="T626" s="12"/>
      <c r="U626" s="12"/>
      <c r="V626" s="42">
        <f>F626*$F$40+G626*$G$40+H626*$H$40+I626*$I$40+J626*$J$40+K626*$K$40+L626*$L$40+M626*$M$40+N626*$N$40+O626*$O$40+P626*$P$40+Q626*$Q$40+R626*$R$40+U626*$U$40+S626*$S$40+T626*$T$188</f>
        <v>50</v>
      </c>
    </row>
    <row r="627" spans="1:26" ht="12.75" hidden="1" outlineLevel="1">
      <c r="A627" s="65">
        <v>4</v>
      </c>
      <c r="B627" s="397"/>
      <c r="C627" s="18">
        <f>E624+E625+E626+E627</f>
        <v>55</v>
      </c>
      <c r="D627" s="23" t="s">
        <v>34</v>
      </c>
      <c r="E627" s="135"/>
      <c r="F627" s="11"/>
      <c r="G627" s="280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42">
        <f>F627*$F$40+G627*$G$40+H627*$H$40+I627*$I$40+J627*$J$40+K627*$K$40+L627*$L$40+M627*$M$40+N627*$N$40+O627*$O$40+P627*$P$40+Q627*$Q$40+R627*$R$40+U627*$U$40+S627*$S$40+T627*$T$188</f>
        <v>0</v>
      </c>
    </row>
    <row r="628" spans="1:26" ht="13.5" hidden="1" customHeight="1" outlineLevel="1">
      <c r="A628" s="65">
        <v>4</v>
      </c>
      <c r="B628" s="105"/>
      <c r="C628" s="21"/>
      <c r="D628" s="22"/>
      <c r="E628" s="136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31"/>
      <c r="U628" s="13"/>
      <c r="V628" s="46"/>
    </row>
    <row r="629" spans="1:26" ht="12" hidden="1" customHeight="1" outlineLevel="1">
      <c r="A629" s="65">
        <v>4</v>
      </c>
      <c r="B629" s="106"/>
      <c r="C629" s="61"/>
      <c r="D629" s="28"/>
      <c r="E629" s="29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49"/>
    </row>
    <row r="630" spans="1:26" ht="14.25" hidden="1" customHeight="1" outlineLevel="1">
      <c r="A630" s="65">
        <v>4</v>
      </c>
      <c r="B630" s="106"/>
      <c r="C630" s="61"/>
      <c r="D630" s="27"/>
      <c r="E630" s="29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49"/>
    </row>
    <row r="631" spans="1:26" ht="12.75" hidden="1" outlineLevel="1">
      <c r="A631" s="65">
        <v>4</v>
      </c>
      <c r="B631" s="395"/>
      <c r="C631" s="388" t="s">
        <v>12</v>
      </c>
      <c r="D631" s="388" t="s">
        <v>13</v>
      </c>
      <c r="E631" s="389" t="s">
        <v>14</v>
      </c>
      <c r="F631" s="15" t="s">
        <v>15</v>
      </c>
      <c r="G631" s="15" t="s">
        <v>16</v>
      </c>
      <c r="H631" s="15" t="s">
        <v>17</v>
      </c>
      <c r="I631" s="15" t="s">
        <v>18</v>
      </c>
      <c r="J631" s="15" t="s">
        <v>19</v>
      </c>
      <c r="K631" s="15" t="s">
        <v>20</v>
      </c>
      <c r="L631" s="15" t="s">
        <v>21</v>
      </c>
      <c r="M631" s="15" t="s">
        <v>22</v>
      </c>
      <c r="N631" s="15" t="s">
        <v>23</v>
      </c>
      <c r="O631" s="15" t="s">
        <v>24</v>
      </c>
      <c r="P631" s="15" t="s">
        <v>25</v>
      </c>
      <c r="Q631" s="15" t="s">
        <v>26</v>
      </c>
      <c r="R631" s="15" t="s">
        <v>27</v>
      </c>
      <c r="S631" s="16" t="s">
        <v>29</v>
      </c>
      <c r="T631" s="15" t="s">
        <v>123</v>
      </c>
      <c r="U631" s="15" t="s">
        <v>28</v>
      </c>
      <c r="V631" s="17"/>
    </row>
    <row r="632" spans="1:26" ht="13.5" hidden="1" outlineLevel="1" thickBot="1">
      <c r="A632" s="65">
        <v>4</v>
      </c>
      <c r="B632" s="395"/>
      <c r="C632" s="388"/>
      <c r="D632" s="388"/>
      <c r="E632" s="389"/>
      <c r="F632" s="15">
        <v>36</v>
      </c>
      <c r="G632" s="15">
        <v>20</v>
      </c>
      <c r="H632" s="15">
        <v>20</v>
      </c>
      <c r="I632" s="15">
        <v>50</v>
      </c>
      <c r="J632" s="15">
        <v>50</v>
      </c>
      <c r="K632" s="15">
        <v>50</v>
      </c>
      <c r="L632" s="15">
        <v>50</v>
      </c>
      <c r="M632" s="15">
        <v>36</v>
      </c>
      <c r="N632" s="15">
        <v>50</v>
      </c>
      <c r="O632" s="15">
        <v>50</v>
      </c>
      <c r="P632" s="15">
        <v>50</v>
      </c>
      <c r="Q632" s="15">
        <v>50</v>
      </c>
      <c r="R632" s="15">
        <v>65</v>
      </c>
      <c r="S632" s="15">
        <v>65</v>
      </c>
      <c r="T632" s="15">
        <v>150</v>
      </c>
      <c r="U632" s="15">
        <v>26</v>
      </c>
      <c r="V632" s="17">
        <f>SUM(F632:S632)</f>
        <v>642</v>
      </c>
    </row>
    <row r="633" spans="1:26" ht="15" hidden="1" outlineLevel="1">
      <c r="A633" s="65">
        <v>4</v>
      </c>
      <c r="B633" s="397">
        <f>'2-ΠΡΟΓΡΑΜΜΑ'!C2+22</f>
        <v>42920</v>
      </c>
      <c r="C633" s="52" t="s">
        <v>30</v>
      </c>
      <c r="D633" s="19" t="s">
        <v>31</v>
      </c>
      <c r="E633" s="15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42">
        <f>F633*$F$40+G633*$G$40+H633*$H$40+I633*$I$40+J633*$J$40+K633*$K$40+L633*$L$40+M633*$M$40+N633*$N$40+O633*$O$40+P633*$P$40+Q633*$Q$40+R633*$R$40+U633*$U$40+S633*$S$40+T633*$T$188</f>
        <v>0</v>
      </c>
      <c r="Y633" s="86" t="s">
        <v>30</v>
      </c>
      <c r="Z633" s="87" t="str">
        <f>IF(F634=1,"Γ1,","")&amp;""&amp;IF(G634=1,"Γ2,","")&amp;""&amp;IF(H634=1,"Γ3,","")&amp;""&amp;IF(I634=1,"Γ4,","")&amp;""&amp;IF(J634=1,"Γ5,","")&amp;""&amp;IF(K634=1,"Γ6,","")&amp;""&amp;IF(L634=1,"Γ7,","")&amp;""&amp;IF(M634=1,"B1,","")&amp;""&amp;IF(N634=1,"B2,","")&amp;""&amp;IF(O634=1,"B3,","")&amp;""&amp;IF(P634=1,"B4,","")&amp;""&amp;IF(Q634=1,"ΦΧ,","")&amp;""&amp;IF(R634=1,"ΚΑΜ,","")&amp;""&amp;IF(U634=1,"ΣΧ,","")&amp;""&amp;IF(T634=1,"Κ28,","")&amp;""&amp;IF(S634=1,"ΣΕΥΠ,","")</f>
        <v>Γ5,</v>
      </c>
    </row>
    <row r="634" spans="1:26" ht="15" hidden="1" outlineLevel="1">
      <c r="A634" s="65">
        <v>4</v>
      </c>
      <c r="B634" s="398"/>
      <c r="C634" s="53"/>
      <c r="D634" s="20" t="s">
        <v>32</v>
      </c>
      <c r="E634" s="281">
        <v>8</v>
      </c>
      <c r="F634" s="11"/>
      <c r="G634" s="11"/>
      <c r="H634" s="11"/>
      <c r="I634" s="11"/>
      <c r="J634" s="11">
        <v>1</v>
      </c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42">
        <f>F634*$F$40+G634*$G$40+H634*$H$40+I634*$I$40+J634*$J$40+K634*$K$40+L634*$L$40+M634*$M$40+N634*$N$40+O634*$O$40+P634*$P$40+Q634*$Q$40+R634*$R$40+U634*$U$40+S634*$S$40+T634*$T$188</f>
        <v>50</v>
      </c>
      <c r="W634" s="7">
        <f>IF(SUM(F634:S634)=1,1,ROUND(SUM(F634:S634)/2+SUM(F634:S634)+IF(T634=1,3,0),0))</f>
        <v>1</v>
      </c>
      <c r="Y634" s="88" t="s">
        <v>35</v>
      </c>
      <c r="Z634" s="89" t="str">
        <f>IF(F639=1,"Γ1,","")&amp;""&amp;IF(G639=1,"Γ2,","")&amp;""&amp;IF(H639=1,"Γ3,","")&amp;""&amp;IF(I639=1,"Γ4,","")&amp;""&amp;IF(J639=1,"Γ5,","")&amp;""&amp;IF(K639=1,"Γ6,","")&amp;""&amp;IF(L639=1,"Γ7,","")&amp;""&amp;IF(M639=1,"B1,","")&amp;""&amp;IF(N639=1,"B2,","")&amp;""&amp;IF(O639=1,"B3,","")&amp;""&amp;IF(P639=1,"B4,","")&amp;""&amp;IF(Q639=1,"ΦΧ,","")&amp;""&amp;IF(R639=1,"ΚΑΜ,","")&amp;""&amp;IF(U639=1,"ΣΧ,","")&amp;""&amp;IF(T639=1,"Κ28,","")&amp;""&amp;IF(S639=1,"ΣΕΥΠ,","")</f>
        <v/>
      </c>
    </row>
    <row r="635" spans="1:26" ht="15" hidden="1" outlineLevel="1">
      <c r="A635" s="65">
        <v>4</v>
      </c>
      <c r="B635" s="398"/>
      <c r="C635" s="54"/>
      <c r="D635" s="19" t="s">
        <v>33</v>
      </c>
      <c r="E635" s="15">
        <v>150</v>
      </c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42">
        <f>F635*$F$40+G635*$G$40+H635*$H$40+I635*$I$40+J635*$J$40+K635*$K$40+L635*$L$40+M635*$M$40+N635*$N$40+O635*$O$40+P635*$P$40+Q635*$Q$40+R635*$R$40+U635*$U$40+S635*$S$40+T635*$T$188</f>
        <v>0</v>
      </c>
      <c r="Y635" s="88" t="s">
        <v>37</v>
      </c>
      <c r="Z635" s="89" t="str">
        <f>IF(F648=1,"Γ1,","")&amp;""&amp;IF(G648=1,"Γ2,","")&amp;""&amp;IF(H648=1,"Γ3,","")&amp;""&amp;IF(I648=1,"Γ4,","")&amp;""&amp;IF(J648=1,"Γ5,","")&amp;""&amp;IF(K648=1,"Γ6,","")&amp;""&amp;IF(L648=1,"Γ7,","")&amp;""&amp;IF(M648=1,"B1,","")&amp;""&amp;IF(N648=1,"B2,","")&amp;""&amp;IF(O648=1,"B3,","")&amp;""&amp;IF(P648=1,"B4,","")&amp;""&amp;IF(Q648=1,"ΦΧ,","")&amp;""&amp;IF(R648=1,"ΚΑΜ,","")&amp;""&amp;IF(U648=1,"ΣΧ,","")&amp;""&amp;IF(T648=1,"Κ28,","")&amp;""&amp;IF(S648=1,"ΣΕΥΠ,","")</f>
        <v/>
      </c>
    </row>
    <row r="636" spans="1:26" ht="15" hidden="1" outlineLevel="1">
      <c r="A636" s="65">
        <v>4</v>
      </c>
      <c r="B636" s="398"/>
      <c r="C636" s="18">
        <f>E633+E634+E635+E636</f>
        <v>158</v>
      </c>
      <c r="D636" s="20" t="s">
        <v>34</v>
      </c>
      <c r="E636" s="135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42">
        <f>F636*$F$40+G636*$G$40+H636*$H$40+I636*$I$40+J636*$J$40+K636*$K$40+L636*$L$40+M636*$M$40+N636*$N$40+O636*$O$40+P636*$P$40+Q636*$Q$40+R636*$R$40+U636*$U$40+S636*$S$40+T636*$T$188</f>
        <v>0</v>
      </c>
      <c r="Y636" s="88" t="s">
        <v>38</v>
      </c>
      <c r="Z636" s="89" t="str">
        <f>IF(F653=1,"Γ1,","")&amp;""&amp;IF(G653=1,"Γ2,","")&amp;""&amp;IF(H653=1,"Γ3,","")&amp;""&amp;IF(I653=1,"Γ4,","")&amp;""&amp;IF(J653=1,"Γ5,","")&amp;""&amp;IF(K653=1,"Γ6,","")&amp;""&amp;IF(L653=1,"Γ7,","")&amp;""&amp;IF(M653=1,"B1,","")&amp;""&amp;IF(N653=1,"B2,","")&amp;""&amp;IF(O653=1,"B3,","")&amp;""&amp;IF(P653=1,"B4,","")&amp;""&amp;IF(Q653=1,"ΦΧ,","")&amp;""&amp;IF(R653=1,"ΚΑΜ,","")&amp;""&amp;IF(U653=1,"ΣΧ,","")&amp;""&amp;IF(T653=1,"Κ28,","")&amp;""&amp;IF(S653=1,"ΣΕΥΠ,","")</f>
        <v/>
      </c>
    </row>
    <row r="637" spans="1:26" ht="15.75" hidden="1" outlineLevel="1" thickBot="1">
      <c r="A637" s="65">
        <v>4</v>
      </c>
      <c r="B637" s="398"/>
      <c r="C637" s="21"/>
      <c r="D637" s="22"/>
      <c r="E637" s="136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46"/>
      <c r="Y637" s="90" t="s">
        <v>40</v>
      </c>
      <c r="Z637" s="91" t="str">
        <f>IF(F662=1,"Γ1,","")&amp;""&amp;IF(G662=1,"Γ2,","")&amp;""&amp;IF(H662=1,"Γ3,","")&amp;""&amp;IF(I662=1,"Γ4,","")&amp;""&amp;IF(J662=1,"Γ5,","")&amp;""&amp;IF(K662=1,"Γ6,","")&amp;""&amp;IF(L662=1,"Γ7,","")&amp;""&amp;IF(M662=1,"B1,","")&amp;""&amp;IF(N662=1,"B2,","")&amp;""&amp;IF(O662=1,"B3,","")&amp;""&amp;IF(P662=1,"B4,","")&amp;""&amp;IF(Q662=1,"ΦΧ,","")&amp;""&amp;IF(R662=1,"ΚΑΜ,","")&amp;""&amp;IF(U662=1,"ΣΧ,","")&amp;""&amp;IF(T662=1,"Κ28,","")&amp;""&amp;IF(S662=1,"ΣΕΥΠ,","")</f>
        <v>B4,</v>
      </c>
    </row>
    <row r="638" spans="1:26" ht="12.75" hidden="1" outlineLevel="1">
      <c r="A638" s="65">
        <v>4</v>
      </c>
      <c r="B638" s="398"/>
      <c r="C638" s="55" t="s">
        <v>35</v>
      </c>
      <c r="D638" s="19" t="s">
        <v>31</v>
      </c>
      <c r="E638" s="15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42">
        <f t="shared" ref="V638:V645" si="42">F638*$F$40+G638*$G$40+H638*$H$40+I638*$I$40+J638*$J$40+K638*$K$40+L638*$L$40+M638*$M$40+N638*$N$40+O638*$O$40+P638*$P$40+Q638*$Q$40+R638*$R$40+U638*$U$40+S638*$S$40+T638*$T$188</f>
        <v>0</v>
      </c>
    </row>
    <row r="639" spans="1:26" ht="12.75" hidden="1" outlineLevel="1">
      <c r="A639" s="65">
        <v>4</v>
      </c>
      <c r="B639" s="398"/>
      <c r="C639" s="56"/>
      <c r="D639" s="20" t="s">
        <v>32</v>
      </c>
      <c r="E639" s="281">
        <v>254</v>
      </c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42">
        <f t="shared" si="42"/>
        <v>0</v>
      </c>
      <c r="W639" s="7">
        <f>IF(SUM(F639:S639)=1,1,ROUND(SUM(F639:S639)/2+SUM(F639:S639)+IF(T639=1,3,0),0))</f>
        <v>0</v>
      </c>
    </row>
    <row r="640" spans="1:26" ht="12.75" hidden="1" outlineLevel="1">
      <c r="A640" s="65">
        <v>4</v>
      </c>
      <c r="B640" s="398"/>
      <c r="C640" s="56"/>
      <c r="D640" s="19" t="s">
        <v>33</v>
      </c>
      <c r="E640" s="15">
        <v>50</v>
      </c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>
        <v>1</v>
      </c>
      <c r="Q640" s="12"/>
      <c r="R640" s="12"/>
      <c r="S640" s="12"/>
      <c r="T640" s="12"/>
      <c r="U640" s="12"/>
      <c r="V640" s="42">
        <f t="shared" si="42"/>
        <v>50</v>
      </c>
    </row>
    <row r="641" spans="1:23" ht="12.75" hidden="1" outlineLevel="1">
      <c r="A641" s="65">
        <v>4</v>
      </c>
      <c r="B641" s="398"/>
      <c r="C641" s="50">
        <f>E638+E639+E640+E641+E642+E643+E644+E645</f>
        <v>352</v>
      </c>
      <c r="D641" s="20" t="s">
        <v>34</v>
      </c>
      <c r="E641" s="135">
        <v>48</v>
      </c>
      <c r="F641" s="11"/>
      <c r="G641" s="11"/>
      <c r="H641" s="11"/>
      <c r="I641" s="11"/>
      <c r="J641" s="11"/>
      <c r="K641" s="11"/>
      <c r="L641" s="11"/>
      <c r="M641" s="11"/>
      <c r="N641" s="11"/>
      <c r="O641" s="11">
        <v>1</v>
      </c>
      <c r="P641" s="11"/>
      <c r="Q641" s="11"/>
      <c r="R641" s="11"/>
      <c r="S641" s="11"/>
      <c r="T641" s="11"/>
      <c r="U641" s="11"/>
      <c r="V641" s="42">
        <f t="shared" si="42"/>
        <v>50</v>
      </c>
    </row>
    <row r="642" spans="1:23" ht="12.75" hidden="1" customHeight="1" outlineLevel="1">
      <c r="A642" s="65">
        <v>4</v>
      </c>
      <c r="B642" s="398"/>
      <c r="C642" s="57" t="s">
        <v>36</v>
      </c>
      <c r="D642" s="19" t="s">
        <v>31</v>
      </c>
      <c r="E642" s="15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42">
        <f t="shared" si="42"/>
        <v>0</v>
      </c>
    </row>
    <row r="643" spans="1:23" ht="12.75" hidden="1" customHeight="1" outlineLevel="1">
      <c r="A643" s="65">
        <v>4</v>
      </c>
      <c r="B643" s="398"/>
      <c r="C643" s="58"/>
      <c r="D643" s="20" t="s">
        <v>32</v>
      </c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42">
        <f t="shared" si="42"/>
        <v>0</v>
      </c>
    </row>
    <row r="644" spans="1:23" ht="12.75" hidden="1" customHeight="1" outlineLevel="1">
      <c r="A644" s="65">
        <v>4</v>
      </c>
      <c r="B644" s="398"/>
      <c r="C644" s="59"/>
      <c r="D644" s="19" t="s">
        <v>33</v>
      </c>
      <c r="E644" s="15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42">
        <f t="shared" si="42"/>
        <v>0</v>
      </c>
    </row>
    <row r="645" spans="1:23" ht="12.75" hidden="1" customHeight="1" outlineLevel="1">
      <c r="A645" s="65">
        <v>4</v>
      </c>
      <c r="B645" s="398"/>
      <c r="D645" s="20" t="s">
        <v>34</v>
      </c>
      <c r="E645" s="135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42">
        <f t="shared" si="42"/>
        <v>0</v>
      </c>
    </row>
    <row r="646" spans="1:23" ht="12.75" hidden="1" outlineLevel="1">
      <c r="A646" s="65">
        <v>4</v>
      </c>
      <c r="B646" s="398"/>
      <c r="C646" s="21"/>
      <c r="D646" s="22"/>
      <c r="E646" s="136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46"/>
    </row>
    <row r="647" spans="1:23" ht="12.75" hidden="1" outlineLevel="1">
      <c r="A647" s="65">
        <v>4</v>
      </c>
      <c r="B647" s="398"/>
      <c r="C647" s="52" t="s">
        <v>37</v>
      </c>
      <c r="D647" s="19" t="s">
        <v>31</v>
      </c>
      <c r="E647" s="15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42">
        <f>F647*$F$40+G647*$G$40+H647*$H$40+I647*$I$40+J647*$J$40+K647*$K$40+L647*$L$40+M647*$M$40+N647*$N$40+O647*$O$40+P647*$P$40+Q647*$Q$40+R647*$R$40+U647*$U$40+S647*$S$40+T647*$T$188</f>
        <v>0</v>
      </c>
    </row>
    <row r="648" spans="1:23" ht="12.75" hidden="1" outlineLevel="1">
      <c r="A648" s="65">
        <v>4</v>
      </c>
      <c r="B648" s="398"/>
      <c r="C648" s="53"/>
      <c r="D648" s="20" t="s">
        <v>32</v>
      </c>
      <c r="E648" s="254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42">
        <f>F648*$F$40+G648*$G$40+H648*$H$40+I648*$I$40+J648*$J$40+K648*$K$40+L648*$L$40+M648*$M$40+N648*$N$40+O648*$O$40+P648*$P$40+Q648*$Q$40+R648*$R$40+U648*$U$40+S648*$S$40+T648*$T$188</f>
        <v>0</v>
      </c>
      <c r="W648" s="7">
        <f>IF(SUM(F648:S648)=1,1,ROUND(SUM(F648:S648)/2+SUM(F648:S648)+IF(T648=1,3,0),0))</f>
        <v>0</v>
      </c>
    </row>
    <row r="649" spans="1:23" ht="12.75" hidden="1" outlineLevel="1">
      <c r="A649" s="65">
        <v>4</v>
      </c>
      <c r="B649" s="398"/>
      <c r="C649" s="54"/>
      <c r="D649" s="19" t="s">
        <v>33</v>
      </c>
      <c r="E649" s="15">
        <v>304</v>
      </c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>
        <v>1</v>
      </c>
      <c r="Q649" s="12"/>
      <c r="R649" s="12"/>
      <c r="S649" s="12"/>
      <c r="T649" s="12"/>
      <c r="U649" s="12"/>
      <c r="V649" s="42">
        <f>F649*$F$40+G649*$G$40+H649*$H$40+I649*$I$40+J649*$J$40+K649*$K$40+L649*$L$40+M649*$M$40+N649*$N$40+O649*$O$40+P649*$P$40+Q649*$Q$40+R649*$R$40+U649*$U$40+S649*$S$40+T649*$T$188</f>
        <v>50</v>
      </c>
    </row>
    <row r="650" spans="1:23" ht="12.75" hidden="1" outlineLevel="1">
      <c r="A650" s="65">
        <v>4</v>
      </c>
      <c r="B650" s="398"/>
      <c r="C650" s="18">
        <f>E647+E648+E649+E650</f>
        <v>371</v>
      </c>
      <c r="D650" s="20" t="s">
        <v>34</v>
      </c>
      <c r="E650" s="135">
        <v>67</v>
      </c>
      <c r="F650" s="11"/>
      <c r="G650" s="11"/>
      <c r="H650" s="11"/>
      <c r="I650" s="11"/>
      <c r="J650" s="11">
        <v>1</v>
      </c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42">
        <f>F650*$F$40+G650*$G$40+H650*$H$40+I650*$I$40+J650*$J$40+K650*$K$40+L650*$L$40+M650*$M$40+N650*$N$40+O650*$O$40+P650*$P$40+Q650*$Q$40+R650*$R$40+U650*$U$40+S650*$S$40+T650*$T$188</f>
        <v>50</v>
      </c>
    </row>
    <row r="651" spans="1:23" ht="12.75" hidden="1" outlineLevel="1">
      <c r="A651" s="65">
        <v>4</v>
      </c>
      <c r="B651" s="398"/>
      <c r="C651" s="21"/>
      <c r="D651" s="22"/>
      <c r="E651" s="136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46"/>
    </row>
    <row r="652" spans="1:23" ht="12.75" hidden="1" outlineLevel="1">
      <c r="A652" s="65">
        <v>4</v>
      </c>
      <c r="B652" s="398"/>
      <c r="C652" s="55" t="s">
        <v>38</v>
      </c>
      <c r="D652" s="19" t="s">
        <v>31</v>
      </c>
      <c r="E652" s="15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42">
        <f t="shared" ref="V652:V659" si="43">F652*$F$40+G652*$G$40+H652*$H$40+I652*$I$40+J652*$J$40+K652*$K$40+L652*$L$40+M652*$M$40+N652*$N$40+O652*$O$40+P652*$P$40+Q652*$Q$40+R652*$R$40+U652*$U$40+S652*$S$40+T652*$T$188</f>
        <v>0</v>
      </c>
    </row>
    <row r="653" spans="1:23" ht="12.75" hidden="1" outlineLevel="1">
      <c r="A653" s="65">
        <v>4</v>
      </c>
      <c r="B653" s="398"/>
      <c r="C653" s="56"/>
      <c r="D653" s="20" t="s">
        <v>32</v>
      </c>
      <c r="E653" s="282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42">
        <f t="shared" si="43"/>
        <v>0</v>
      </c>
      <c r="W653" s="7">
        <f>IF(SUM(F653:S653)=1,1,ROUND(SUM(F653:S653)/2+SUM(F653:S653)+IF(T653=1,3,0),0))</f>
        <v>0</v>
      </c>
    </row>
    <row r="654" spans="1:23" ht="12.75" hidden="1" outlineLevel="1">
      <c r="A654" s="65">
        <v>4</v>
      </c>
      <c r="B654" s="398"/>
      <c r="C654" s="56"/>
      <c r="D654" s="19" t="s">
        <v>33</v>
      </c>
      <c r="E654" s="15">
        <v>149</v>
      </c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42">
        <f t="shared" si="43"/>
        <v>0</v>
      </c>
    </row>
    <row r="655" spans="1:23" ht="12.75" hidden="1" outlineLevel="1">
      <c r="A655" s="65">
        <v>4</v>
      </c>
      <c r="B655" s="398"/>
      <c r="C655" s="50">
        <f>E652+E653+E654+E655+E656+E657+E658+E659</f>
        <v>149</v>
      </c>
      <c r="D655" s="20" t="s">
        <v>34</v>
      </c>
      <c r="E655" s="135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42">
        <f t="shared" si="43"/>
        <v>0</v>
      </c>
    </row>
    <row r="656" spans="1:23" ht="12.75" hidden="1" customHeight="1" outlineLevel="1">
      <c r="A656" s="65">
        <v>4</v>
      </c>
      <c r="B656" s="398"/>
      <c r="C656" s="57" t="s">
        <v>39</v>
      </c>
      <c r="D656" s="19" t="s">
        <v>31</v>
      </c>
      <c r="E656" s="15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42">
        <f t="shared" si="43"/>
        <v>0</v>
      </c>
    </row>
    <row r="657" spans="1:26" ht="12.75" hidden="1" customHeight="1" outlineLevel="1">
      <c r="A657" s="65">
        <v>4</v>
      </c>
      <c r="B657" s="398"/>
      <c r="C657" s="58"/>
      <c r="D657" s="20" t="s">
        <v>32</v>
      </c>
      <c r="E657" s="135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42">
        <f t="shared" si="43"/>
        <v>0</v>
      </c>
    </row>
    <row r="658" spans="1:26" ht="12.75" hidden="1" customHeight="1" outlineLevel="1">
      <c r="A658" s="65">
        <v>4</v>
      </c>
      <c r="B658" s="398"/>
      <c r="C658" s="59"/>
      <c r="D658" s="19" t="s">
        <v>33</v>
      </c>
      <c r="E658" s="15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42">
        <f t="shared" si="43"/>
        <v>0</v>
      </c>
    </row>
    <row r="659" spans="1:26" ht="12.75" hidden="1" customHeight="1" outlineLevel="1">
      <c r="A659" s="65">
        <v>4</v>
      </c>
      <c r="B659" s="398"/>
      <c r="D659" s="20" t="s">
        <v>34</v>
      </c>
      <c r="E659" s="135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42">
        <f t="shared" si="43"/>
        <v>0</v>
      </c>
    </row>
    <row r="660" spans="1:26" ht="12.75" hidden="1" outlineLevel="1">
      <c r="A660" s="65">
        <v>4</v>
      </c>
      <c r="B660" s="398"/>
      <c r="C660" s="21"/>
      <c r="D660" s="22"/>
      <c r="E660" s="136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46"/>
    </row>
    <row r="661" spans="1:26" ht="12.75" hidden="1" outlineLevel="1">
      <c r="A661" s="65">
        <v>4</v>
      </c>
      <c r="B661" s="398"/>
      <c r="C661" s="52" t="s">
        <v>40</v>
      </c>
      <c r="D661" s="19" t="s">
        <v>31</v>
      </c>
      <c r="E661" s="15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42">
        <f>F661*$F$40+G661*$G$40+H661*$H$40+I661*$I$40+J661*$J$40+K661*$K$40+L661*$L$40+M661*$M$40+N661*$N$40+O661*$O$40+P661*$P$40+Q661*$Q$40+R661*$R$40+U661*$U$40+S661*$S$40+T661*$T$188</f>
        <v>0</v>
      </c>
    </row>
    <row r="662" spans="1:26" ht="12.75" hidden="1" outlineLevel="1">
      <c r="A662" s="65">
        <v>4</v>
      </c>
      <c r="B662" s="398"/>
      <c r="C662" s="53"/>
      <c r="D662" s="20" t="s">
        <v>32</v>
      </c>
      <c r="E662" s="281">
        <v>4</v>
      </c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>
        <v>1</v>
      </c>
      <c r="Q662" s="11"/>
      <c r="R662" s="11"/>
      <c r="S662" s="11"/>
      <c r="T662" s="11"/>
      <c r="U662" s="11"/>
      <c r="V662" s="42">
        <f>F662*$F$40+G662*$G$40+H662*$H$40+I662*$I$40+J662*$J$40+K662*$K$40+L662*$L$40+M662*$M$40+N662*$N$40+O662*$O$40+P662*$P$40+Q662*$Q$40+R662*$R$40+U662*$U$40+S662*$S$40+T662*$T$188</f>
        <v>50</v>
      </c>
      <c r="W662" s="7">
        <f>IF(SUM(F662:S662)=1,1,ROUND(SUM(F662:S662)/2+SUM(F662:S662)+IF(T662=1,3,0),0))</f>
        <v>1</v>
      </c>
    </row>
    <row r="663" spans="1:26" ht="12.75" hidden="1" outlineLevel="1">
      <c r="A663" s="65">
        <v>4</v>
      </c>
      <c r="B663" s="398"/>
      <c r="C663" s="54"/>
      <c r="D663" s="19" t="s">
        <v>33</v>
      </c>
      <c r="E663" s="15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42">
        <f>F663*$F$40+G663*$G$40+H663*$H$40+I663*$I$40+J663*$J$40+K663*$K$40+L663*$L$40+M663*$M$40+N663*$N$40+O663*$O$40+P663*$P$40+Q663*$Q$40+R663*$R$40+U663*$U$40+S663*$S$40+T663*$T$188</f>
        <v>0</v>
      </c>
    </row>
    <row r="664" spans="1:26" ht="12.75" hidden="1" outlineLevel="1">
      <c r="A664" s="65">
        <v>4</v>
      </c>
      <c r="B664" s="398"/>
      <c r="C664" s="18">
        <f>E661+E662+E663+E664</f>
        <v>4</v>
      </c>
      <c r="D664" s="20" t="s">
        <v>34</v>
      </c>
      <c r="E664" s="135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42">
        <f>F664*$F$40+G664*$G$40+H664*$H$40+I664*$I$40+J664*$J$40+K664*$K$40+L664*$L$40+M664*$M$40+N664*$N$40+O664*$O$40+P664*$P$40+Q664*$Q$40+R664*$R$40+U664*$U$40+S664*$S$40+T664*$T$188</f>
        <v>0</v>
      </c>
    </row>
    <row r="665" spans="1:26" ht="14.25" hidden="1" customHeight="1" outlineLevel="1">
      <c r="A665" s="65">
        <v>4</v>
      </c>
      <c r="B665" s="105"/>
      <c r="C665" s="21"/>
      <c r="D665" s="22"/>
      <c r="E665" s="136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31"/>
      <c r="U665" s="13"/>
      <c r="V665" s="46"/>
    </row>
    <row r="666" spans="1:26" hidden="1" outlineLevel="1">
      <c r="A666" s="65">
        <v>4</v>
      </c>
      <c r="B666" s="106"/>
      <c r="C666" s="61"/>
      <c r="D666" s="28"/>
      <c r="E666" s="29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49"/>
    </row>
    <row r="667" spans="1:26" hidden="1" outlineLevel="1">
      <c r="A667" s="65">
        <v>4</v>
      </c>
      <c r="B667" s="106"/>
      <c r="C667" s="61"/>
      <c r="D667" s="27"/>
      <c r="E667" s="29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49"/>
    </row>
    <row r="668" spans="1:26" ht="12.75" hidden="1" outlineLevel="1">
      <c r="A668" s="65">
        <v>4</v>
      </c>
      <c r="B668" s="395"/>
      <c r="C668" s="388" t="s">
        <v>12</v>
      </c>
      <c r="D668" s="388" t="s">
        <v>13</v>
      </c>
      <c r="E668" s="389" t="s">
        <v>14</v>
      </c>
      <c r="F668" s="15" t="s">
        <v>15</v>
      </c>
      <c r="G668" s="15" t="s">
        <v>16</v>
      </c>
      <c r="H668" s="15" t="s">
        <v>17</v>
      </c>
      <c r="I668" s="15" t="s">
        <v>18</v>
      </c>
      <c r="J668" s="15" t="s">
        <v>19</v>
      </c>
      <c r="K668" s="15" t="s">
        <v>20</v>
      </c>
      <c r="L668" s="15" t="s">
        <v>21</v>
      </c>
      <c r="M668" s="15" t="s">
        <v>22</v>
      </c>
      <c r="N668" s="15" t="s">
        <v>23</v>
      </c>
      <c r="O668" s="15" t="s">
        <v>24</v>
      </c>
      <c r="P668" s="15" t="s">
        <v>25</v>
      </c>
      <c r="Q668" s="15" t="s">
        <v>26</v>
      </c>
      <c r="R668" s="15" t="s">
        <v>27</v>
      </c>
      <c r="S668" s="16" t="s">
        <v>29</v>
      </c>
      <c r="T668" s="15" t="s">
        <v>123</v>
      </c>
      <c r="U668" s="15" t="s">
        <v>28</v>
      </c>
      <c r="V668" s="17"/>
    </row>
    <row r="669" spans="1:26" ht="13.5" hidden="1" outlineLevel="1" thickBot="1">
      <c r="A669" s="65">
        <v>4</v>
      </c>
      <c r="B669" s="395"/>
      <c r="C669" s="388"/>
      <c r="D669" s="388"/>
      <c r="E669" s="389"/>
      <c r="F669" s="15">
        <v>36</v>
      </c>
      <c r="G669" s="15">
        <v>20</v>
      </c>
      <c r="H669" s="15">
        <v>20</v>
      </c>
      <c r="I669" s="15">
        <v>50</v>
      </c>
      <c r="J669" s="15">
        <v>50</v>
      </c>
      <c r="K669" s="15">
        <v>50</v>
      </c>
      <c r="L669" s="15">
        <v>50</v>
      </c>
      <c r="M669" s="15">
        <v>36</v>
      </c>
      <c r="N669" s="15">
        <v>50</v>
      </c>
      <c r="O669" s="15">
        <v>50</v>
      </c>
      <c r="P669" s="15">
        <v>50</v>
      </c>
      <c r="Q669" s="15">
        <v>50</v>
      </c>
      <c r="R669" s="15">
        <v>65</v>
      </c>
      <c r="S669" s="15">
        <v>65</v>
      </c>
      <c r="T669" s="15">
        <v>150</v>
      </c>
      <c r="U669" s="15">
        <v>26</v>
      </c>
      <c r="V669" s="17">
        <f>SUM(F669:S669)</f>
        <v>642</v>
      </c>
    </row>
    <row r="670" spans="1:26" ht="15" hidden="1" outlineLevel="1">
      <c r="A670" s="65">
        <v>4</v>
      </c>
      <c r="B670" s="397">
        <f>'2-ΠΡΟΓΡΑΜΜΑ'!C2+23</f>
        <v>42921</v>
      </c>
      <c r="C670" s="52" t="s">
        <v>30</v>
      </c>
      <c r="D670" s="19" t="s">
        <v>31</v>
      </c>
      <c r="E670" s="15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42">
        <f>F670*$F$40+G670*$G$40+H670*$H$40+I670*$I$40+J670*$J$40+K670*$K$40+L670*$L$40+M670*$M$40+N670*$N$40+O670*$O$40+P670*$P$40+Q670*$Q$40+R670*$R$40+U670*$U$40+S670*$S$40+T670*$T$188</f>
        <v>0</v>
      </c>
      <c r="Y670" s="86" t="s">
        <v>30</v>
      </c>
      <c r="Z670" s="87" t="str">
        <f>IF(F671=1,"Γ1,","")&amp;""&amp;IF(G671=1,"Γ2,","")&amp;""&amp;IF(H671=1,"Γ3,","")&amp;""&amp;IF(I671=1,"Γ4,","")&amp;""&amp;IF(J671=1,"Γ5,","")&amp;""&amp;IF(K671=1,"Γ6,","")&amp;""&amp;IF(L671=1,"Γ7,","")&amp;""&amp;IF(M671=1,"B1,","")&amp;""&amp;IF(N671=1,"B2,","")&amp;""&amp;IF(O671=1,"B3,","")&amp;""&amp;IF(P671=1,"B4,","")&amp;""&amp;IF(Q671=1,"ΦΧ,","")&amp;""&amp;IF(R671=1,"ΚΑΜ,","")&amp;""&amp;IF(U671=1,"ΣΧ,","")&amp;""&amp;IF(T671=1,"Κ28,","")&amp;""&amp;IF(S671=1,"ΣΕΥΠ,","")</f>
        <v/>
      </c>
    </row>
    <row r="671" spans="1:26" ht="15" hidden="1" outlineLevel="1">
      <c r="A671" s="65">
        <v>4</v>
      </c>
      <c r="B671" s="398"/>
      <c r="C671" s="53"/>
      <c r="D671" s="20" t="s">
        <v>32</v>
      </c>
      <c r="E671" s="135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42">
        <f>F671*$F$40+G671*$G$40+H671*$H$40+I671*$I$40+J671*$J$40+K671*$K$40+L671*$L$40+M671*$M$40+N671*$N$40+O671*$O$40+P671*$P$40+Q671*$Q$40+R671*$R$40+U671*$U$40+S671*$S$40+T671*$T$188</f>
        <v>0</v>
      </c>
      <c r="W671" s="7">
        <f>IF(SUM(F671:S671)=1,1,ROUND(SUM(F671:S671)/2+SUM(F671:S671)+IF(T671=1,3,0),0))</f>
        <v>0</v>
      </c>
      <c r="Y671" s="88" t="s">
        <v>35</v>
      </c>
      <c r="Z671" s="89" t="str">
        <f>IF(F676=1,"Γ1,","")&amp;""&amp;IF(G676=1,"Γ2,","")&amp;""&amp;IF(H676=1,"Γ3,","")&amp;""&amp;IF(I676=1,"Γ4,","")&amp;""&amp;IF(J676=1,"Γ5,","")&amp;""&amp;IF(K676=1,"Γ6,","")&amp;""&amp;IF(L676=1,"Γ7,","")&amp;""&amp;IF(M676=1,"B1,","")&amp;""&amp;IF(N676=1,"B2,","")&amp;""&amp;IF(O676=1,"B3,","")&amp;""&amp;IF(P676=1,"B4,","")&amp;""&amp;IF(Q676=1,"ΦΧ,","")&amp;""&amp;IF(R676=1,"ΚΑΜ,","")&amp;""&amp;IF(U676=1,"ΣΧ,","")&amp;""&amp;IF(T676=1,"Κ28,","")&amp;""&amp;IF(S676=1,"ΣΕΥΠ,","")</f>
        <v/>
      </c>
    </row>
    <row r="672" spans="1:26" ht="15" hidden="1" outlineLevel="1">
      <c r="A672" s="65">
        <v>4</v>
      </c>
      <c r="B672" s="398"/>
      <c r="C672" s="54"/>
      <c r="D672" s="19" t="s">
        <v>33</v>
      </c>
      <c r="E672" s="15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42">
        <f>F672*$F$40+G672*$G$40+H672*$H$40+I672*$I$40+J672*$J$40+K672*$K$40+L672*$L$40+M672*$M$40+N672*$N$40+O672*$O$40+P672*$P$40+Q672*$Q$40+R672*$R$40+U672*$U$40+S672*$S$40+T672*$T$188</f>
        <v>0</v>
      </c>
      <c r="Y672" s="88" t="s">
        <v>37</v>
      </c>
      <c r="Z672" s="89" t="str">
        <f>IF(F685=1,"Γ1,","")&amp;""&amp;IF(G685=1,"Γ2,","")&amp;""&amp;IF(H685=1,"Γ3,","")&amp;""&amp;IF(I685=1,"Γ4,","")&amp;""&amp;IF(J685=1,"Γ5,","")&amp;""&amp;IF(K685=1,"Γ6,","")&amp;""&amp;IF(L685=1,"Γ7,","")&amp;""&amp;IF(M685=1,"B1,","")&amp;""&amp;IF(N685=1,"B2,","")&amp;""&amp;IF(O685=1,"B3,","")&amp;""&amp;IF(P685=1,"B4,","")&amp;""&amp;IF(Q685=1,"ΦΧ,","")&amp;""&amp;IF(R685=1,"ΚΑΜ,","")&amp;""&amp;IF(U685=1,"ΣΧ,","")&amp;""&amp;IF(T685=1,"Κ28,","")&amp;""&amp;IF(S685=1,"ΣΕΥΠ,","")</f>
        <v/>
      </c>
    </row>
    <row r="673" spans="1:26" ht="15" hidden="1" outlineLevel="1">
      <c r="A673" s="65">
        <v>4</v>
      </c>
      <c r="B673" s="398"/>
      <c r="C673" s="18">
        <f>E670+E671+E672+E673</f>
        <v>0</v>
      </c>
      <c r="D673" s="20" t="s">
        <v>34</v>
      </c>
      <c r="E673" s="135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42">
        <f>F673*$F$40+G673*$G$40+H673*$H$40+I673*$I$40+J673*$J$40+K673*$K$40+L673*$L$40+M673*$M$40+N673*$N$40+O673*$O$40+P673*$P$40+Q673*$Q$40+R673*$R$40+U673*$U$40+S673*$S$40+T673*$T$188</f>
        <v>0</v>
      </c>
      <c r="Y673" s="88" t="s">
        <v>38</v>
      </c>
      <c r="Z673" s="89" t="str">
        <f>IF(F690=1,"Γ1,","")&amp;""&amp;IF(G690=1,"Γ2,","")&amp;""&amp;IF(H690=1,"Γ3,","")&amp;""&amp;IF(I690=1,"Γ4,","")&amp;""&amp;IF(J690=1,"Γ5,","")&amp;""&amp;IF(K690=1,"Γ6,","")&amp;""&amp;IF(L690=1,"Γ7,","")&amp;""&amp;IF(M690=1,"B1,","")&amp;""&amp;IF(N690=1,"B2,","")&amp;""&amp;IF(O690=1,"B3,","")&amp;""&amp;IF(P690=1,"B4,","")&amp;""&amp;IF(Q690=1,"ΦΧ,","")&amp;""&amp;IF(R690=1,"ΚΑΜ,","")&amp;""&amp;IF(U690=1,"ΣΧ,","")&amp;""&amp;IF(T690=1,"Κ28,","")&amp;""&amp;IF(S690=1,"ΣΕΥΠ,","")</f>
        <v/>
      </c>
    </row>
    <row r="674" spans="1:26" ht="15.75" hidden="1" outlineLevel="1" thickBot="1">
      <c r="A674" s="65">
        <v>4</v>
      </c>
      <c r="B674" s="398"/>
      <c r="C674" s="21"/>
      <c r="D674" s="22"/>
      <c r="E674" s="136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46"/>
      <c r="Y674" s="90" t="s">
        <v>40</v>
      </c>
      <c r="Z674" s="91" t="str">
        <f>IF(F699=1,"Γ1,","")&amp;""&amp;IF(G699=1,"Γ2,","")&amp;""&amp;IF(H699=1,"Γ3,","")&amp;""&amp;IF(I699=1,"Γ4,","")&amp;""&amp;IF(J699=1,"Γ5,","")&amp;""&amp;IF(K699=1,"Γ6,","")&amp;""&amp;IF(L699=1,"Γ7,","")&amp;""&amp;IF(M699=1,"B1,","")&amp;""&amp;IF(N699=1,"B2,","")&amp;""&amp;IF(O699=1,"B3,","")&amp;""&amp;IF(P699=1,"B4,","")&amp;""&amp;IF(Q699=1,"ΦΧ,","")&amp;""&amp;IF(R699=1,"ΚΑΜ,","")&amp;""&amp;IF(U699=1,"ΣΧ,","")&amp;""&amp;IF(T699=1,"Κ28,","")&amp;""&amp;IF(S699=1,"ΣΕΥΠ,","")</f>
        <v/>
      </c>
    </row>
    <row r="675" spans="1:26" ht="12.75" hidden="1" outlineLevel="1">
      <c r="A675" s="65">
        <v>4</v>
      </c>
      <c r="B675" s="398"/>
      <c r="C675" s="55" t="s">
        <v>35</v>
      </c>
      <c r="D675" s="19" t="s">
        <v>31</v>
      </c>
      <c r="E675" s="15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42">
        <f t="shared" ref="V675:V682" si="44">F675*$F$40+G675*$G$40+H675*$H$40+I675*$I$40+J675*$J$40+K675*$K$40+L675*$L$40+M675*$M$40+N675*$N$40+O675*$O$40+P675*$P$40+Q675*$Q$40+R675*$R$40+U675*$U$40+S675*$S$40+T675*$T$188</f>
        <v>0</v>
      </c>
    </row>
    <row r="676" spans="1:26" ht="12.75" hidden="1" outlineLevel="1">
      <c r="A676" s="65">
        <v>4</v>
      </c>
      <c r="B676" s="398"/>
      <c r="C676" s="56"/>
      <c r="D676" s="20" t="s">
        <v>32</v>
      </c>
      <c r="E676" s="192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42">
        <f t="shared" si="44"/>
        <v>0</v>
      </c>
      <c r="W676" s="7">
        <f>IF(SUM(F676:S676)=1,1,ROUND(SUM(F676:S676)/2+SUM(F676:S676)+IF(T676=1,3,0),0))</f>
        <v>0</v>
      </c>
    </row>
    <row r="677" spans="1:26" ht="12.75" hidden="1" outlineLevel="1">
      <c r="A677" s="65">
        <v>4</v>
      </c>
      <c r="B677" s="398"/>
      <c r="C677" s="56"/>
      <c r="D677" s="19" t="s">
        <v>33</v>
      </c>
      <c r="E677" s="15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42">
        <f t="shared" si="44"/>
        <v>0</v>
      </c>
    </row>
    <row r="678" spans="1:26" ht="12.75" hidden="1" outlineLevel="1">
      <c r="A678" s="65">
        <v>4</v>
      </c>
      <c r="B678" s="398"/>
      <c r="C678" s="50">
        <f>E675+E676+E677+E678+E679+E680+E681+E682</f>
        <v>0</v>
      </c>
      <c r="D678" s="20" t="s">
        <v>34</v>
      </c>
      <c r="E678" s="135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42">
        <f t="shared" si="44"/>
        <v>0</v>
      </c>
    </row>
    <row r="679" spans="1:26" ht="12" hidden="1" customHeight="1" outlineLevel="1">
      <c r="A679" s="65">
        <v>4</v>
      </c>
      <c r="B679" s="398"/>
      <c r="C679" s="57" t="s">
        <v>36</v>
      </c>
      <c r="D679" s="19" t="s">
        <v>31</v>
      </c>
      <c r="E679" s="15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42">
        <f t="shared" si="44"/>
        <v>0</v>
      </c>
    </row>
    <row r="680" spans="1:26" ht="12.75" hidden="1" outlineLevel="1">
      <c r="A680" s="65">
        <v>4</v>
      </c>
      <c r="B680" s="398"/>
      <c r="C680" s="58"/>
      <c r="D680" s="20" t="s">
        <v>32</v>
      </c>
      <c r="E680" s="135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42">
        <f t="shared" si="44"/>
        <v>0</v>
      </c>
    </row>
    <row r="681" spans="1:26" ht="12.75" hidden="1" outlineLevel="1">
      <c r="A681" s="65">
        <v>4</v>
      </c>
      <c r="B681" s="398"/>
      <c r="C681" s="59"/>
      <c r="D681" s="19" t="s">
        <v>33</v>
      </c>
      <c r="E681" s="15"/>
      <c r="F681" s="12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2"/>
      <c r="R681" s="12"/>
      <c r="S681" s="12"/>
      <c r="T681" s="12"/>
      <c r="U681" s="12"/>
      <c r="V681" s="42">
        <f t="shared" si="44"/>
        <v>0</v>
      </c>
    </row>
    <row r="682" spans="1:26" ht="12.75" hidden="1" outlineLevel="1">
      <c r="A682" s="65">
        <v>4</v>
      </c>
      <c r="B682" s="398"/>
      <c r="D682" s="20" t="s">
        <v>34</v>
      </c>
      <c r="E682" s="135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42">
        <f t="shared" si="44"/>
        <v>0</v>
      </c>
    </row>
    <row r="683" spans="1:26" ht="12.75" hidden="1" outlineLevel="1">
      <c r="A683" s="65">
        <v>4</v>
      </c>
      <c r="B683" s="398"/>
      <c r="C683" s="21"/>
      <c r="D683" s="22"/>
      <c r="E683" s="136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46"/>
    </row>
    <row r="684" spans="1:26" ht="12.75" hidden="1" outlineLevel="1">
      <c r="A684" s="65">
        <v>4</v>
      </c>
      <c r="B684" s="398"/>
      <c r="C684" s="52" t="s">
        <v>37</v>
      </c>
      <c r="D684" s="19" t="s">
        <v>31</v>
      </c>
      <c r="E684" s="15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42">
        <f>F684*$F$40+G684*$G$40+H684*$H$40+I684*$I$40+J684*$J$40+K684*$K$40+L684*$L$40+M684*$M$40+N684*$N$40+O684*$O$40+P684*$P$40+Q684*$Q$40+R684*$R$40+U684*$U$40+S684*$S$40+T684*$T$188</f>
        <v>0</v>
      </c>
    </row>
    <row r="685" spans="1:26" ht="12.75" hidden="1" outlineLevel="1">
      <c r="A685" s="65">
        <v>4</v>
      </c>
      <c r="B685" s="398"/>
      <c r="C685" s="53"/>
      <c r="D685" s="20" t="s">
        <v>32</v>
      </c>
      <c r="E685" s="137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42">
        <f>F685*$F$40+G685*$G$40+H685*$H$40+I685*$I$40+J685*$J$40+K685*$K$40+L685*$L$40+M685*$M$40+N685*$N$40+O685*$O$40+P685*$P$40+Q685*$Q$40+R685*$R$40+U685*$U$40+S685*$S$40+T685*$T$188</f>
        <v>0</v>
      </c>
      <c r="W685" s="7">
        <f>IF(SUM(F685:S685)=1,1,ROUND(SUM(F685:S685)/2+SUM(F685:S685)+IF(T685=1,3,0),0))</f>
        <v>0</v>
      </c>
    </row>
    <row r="686" spans="1:26" ht="12.75" hidden="1" outlineLevel="1">
      <c r="A686" s="65">
        <v>4</v>
      </c>
      <c r="B686" s="398"/>
      <c r="C686" s="54"/>
      <c r="D686" s="19" t="s">
        <v>33</v>
      </c>
      <c r="E686" s="15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42">
        <f>F686*$F$40+G686*$G$40+H686*$H$40+I686*$I$40+J686*$J$40+K686*$K$40+L686*$L$40+M686*$M$40+N686*$N$40+O686*$O$40+P686*$P$40+Q686*$Q$40+R686*$R$40+U686*$U$40+S686*$S$40+T686*$T$188</f>
        <v>0</v>
      </c>
    </row>
    <row r="687" spans="1:26" ht="12.75" hidden="1" outlineLevel="1">
      <c r="A687" s="65">
        <v>4</v>
      </c>
      <c r="B687" s="398"/>
      <c r="C687" s="18">
        <f>E684+E685+E686+E687</f>
        <v>0</v>
      </c>
      <c r="D687" s="20" t="s">
        <v>34</v>
      </c>
      <c r="E687" s="135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42">
        <f>F687*$F$40+G687*$G$40+H687*$H$40+I687*$I$40+J687*$J$40+K687*$K$40+L687*$L$40+M687*$M$40+N687*$N$40+O687*$O$40+P687*$P$40+Q687*$Q$40+R687*$R$40+U687*$U$40+S687*$S$40+T687*$T$188</f>
        <v>0</v>
      </c>
    </row>
    <row r="688" spans="1:26" ht="12.75" hidden="1" outlineLevel="1">
      <c r="A688" s="65">
        <v>4</v>
      </c>
      <c r="B688" s="398"/>
      <c r="C688" s="21"/>
      <c r="D688" s="22"/>
      <c r="E688" s="136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46"/>
    </row>
    <row r="689" spans="1:23" ht="12.75" hidden="1" outlineLevel="1">
      <c r="A689" s="65">
        <v>4</v>
      </c>
      <c r="B689" s="398"/>
      <c r="C689" s="55" t="s">
        <v>38</v>
      </c>
      <c r="D689" s="19" t="s">
        <v>31</v>
      </c>
      <c r="E689" s="15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42">
        <f t="shared" ref="V689:V696" si="45">F689*$F$40+G689*$G$40+H689*$H$40+I689*$I$40+J689*$J$40+K689*$K$40+L689*$L$40+M689*$M$40+N689*$N$40+O689*$O$40+P689*$P$40+Q689*$Q$40+R689*$R$40+U689*$U$40+S689*$S$40+T689*$T$188</f>
        <v>0</v>
      </c>
    </row>
    <row r="690" spans="1:23" ht="12.75" hidden="1" outlineLevel="1">
      <c r="A690" s="65">
        <v>4</v>
      </c>
      <c r="B690" s="398"/>
      <c r="C690" s="56"/>
      <c r="D690" s="20" t="s">
        <v>32</v>
      </c>
      <c r="E690" s="137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42">
        <f t="shared" si="45"/>
        <v>0</v>
      </c>
      <c r="W690" s="7">
        <f>IF(SUM(F690:S690)=1,1,ROUND(SUM(F690:S690)/2+SUM(F690:S690)+IF(T690=1,3,0),0))</f>
        <v>0</v>
      </c>
    </row>
    <row r="691" spans="1:23" ht="12.75" hidden="1" outlineLevel="1">
      <c r="A691" s="65">
        <v>4</v>
      </c>
      <c r="B691" s="398"/>
      <c r="C691" s="56"/>
      <c r="D691" s="19" t="s">
        <v>33</v>
      </c>
      <c r="E691" s="15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42">
        <f t="shared" si="45"/>
        <v>0</v>
      </c>
    </row>
    <row r="692" spans="1:23" ht="12.75" hidden="1" outlineLevel="1">
      <c r="A692" s="65">
        <v>4</v>
      </c>
      <c r="B692" s="398"/>
      <c r="C692" s="50">
        <f>E689+E690+E691+E692+E693+E694+E695+E696</f>
        <v>0</v>
      </c>
      <c r="D692" s="20" t="s">
        <v>34</v>
      </c>
      <c r="E692" s="135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42">
        <f t="shared" si="45"/>
        <v>0</v>
      </c>
    </row>
    <row r="693" spans="1:23" ht="12.75" hidden="1" outlineLevel="1">
      <c r="A693" s="65">
        <v>4</v>
      </c>
      <c r="B693" s="398"/>
      <c r="C693" s="57" t="s">
        <v>39</v>
      </c>
      <c r="D693" s="19" t="s">
        <v>31</v>
      </c>
      <c r="E693" s="15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42">
        <f t="shared" si="45"/>
        <v>0</v>
      </c>
    </row>
    <row r="694" spans="1:23" ht="12.75" hidden="1" outlineLevel="1">
      <c r="A694" s="65">
        <v>4</v>
      </c>
      <c r="B694" s="398"/>
      <c r="C694" s="58"/>
      <c r="D694" s="20" t="s">
        <v>32</v>
      </c>
      <c r="E694" s="135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42">
        <f t="shared" si="45"/>
        <v>0</v>
      </c>
    </row>
    <row r="695" spans="1:23" ht="12.75" hidden="1" outlineLevel="1">
      <c r="A695" s="65">
        <v>4</v>
      </c>
      <c r="B695" s="398"/>
      <c r="C695" s="59"/>
      <c r="D695" s="19" t="s">
        <v>33</v>
      </c>
      <c r="E695" s="15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42">
        <f t="shared" si="45"/>
        <v>0</v>
      </c>
    </row>
    <row r="696" spans="1:23" ht="12.75" hidden="1" outlineLevel="1">
      <c r="A696" s="65">
        <v>4</v>
      </c>
      <c r="B696" s="398"/>
      <c r="D696" s="20" t="s">
        <v>34</v>
      </c>
      <c r="E696" s="135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42">
        <f t="shared" si="45"/>
        <v>0</v>
      </c>
    </row>
    <row r="697" spans="1:23" ht="12.75" hidden="1" outlineLevel="1">
      <c r="A697" s="65">
        <v>4</v>
      </c>
      <c r="B697" s="398"/>
      <c r="C697" s="21"/>
      <c r="D697" s="22"/>
      <c r="E697" s="136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46"/>
    </row>
    <row r="698" spans="1:23" ht="12.75" hidden="1" outlineLevel="1">
      <c r="A698" s="65">
        <v>4</v>
      </c>
      <c r="B698" s="398"/>
      <c r="C698" s="52" t="s">
        <v>40</v>
      </c>
      <c r="D698" s="19" t="s">
        <v>31</v>
      </c>
      <c r="E698" s="15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42">
        <f>F698*$F$40+G698*$G$40+H698*$H$40+I698*$I$40+J698*$J$40+K698*$K$40+L698*$L$40+M698*$M$40+N698*$N$40+O698*$O$40+P698*$P$40+Q698*$Q$40+R698*$R$40+U698*$U$40+S698*$S$40+T698*$T$188</f>
        <v>0</v>
      </c>
    </row>
    <row r="699" spans="1:23" ht="12.75" hidden="1" outlineLevel="1">
      <c r="A699" s="65">
        <v>4</v>
      </c>
      <c r="B699" s="398"/>
      <c r="C699" s="53"/>
      <c r="D699" s="20" t="s">
        <v>32</v>
      </c>
      <c r="E699" s="137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42">
        <f>F699*$F$40+G699*$G$40+H699*$H$40+I699*$I$40+J699*$J$40+K699*$K$40+L699*$L$40+M699*$M$40+N699*$N$40+O699*$O$40+P699*$P$40+Q699*$Q$40+R699*$R$40+U699*$U$40+S699*$S$40+T699*$T$188</f>
        <v>0</v>
      </c>
      <c r="W699" s="7">
        <f>IF(SUM(F699:S699)=1,1,ROUND(SUM(F699:S699)/2+SUM(F699:S699)+IF(T699=1,3,0),0))</f>
        <v>0</v>
      </c>
    </row>
    <row r="700" spans="1:23" ht="12.75" hidden="1" outlineLevel="1">
      <c r="A700" s="65">
        <v>4</v>
      </c>
      <c r="B700" s="398"/>
      <c r="C700" s="54"/>
      <c r="D700" s="19" t="s">
        <v>33</v>
      </c>
      <c r="E700" s="15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42">
        <f>F700*$F$40+G700*$G$40+H700*$H$40+I700*$I$40+J700*$J$40+K700*$K$40+L700*$L$40+M700*$M$40+N700*$N$40+O700*$O$40+P700*$P$40+Q700*$Q$40+R700*$R$40+U700*$U$40+S700*$S$40+T700*$T$188</f>
        <v>0</v>
      </c>
    </row>
    <row r="701" spans="1:23" ht="12.75" hidden="1" outlineLevel="1">
      <c r="A701" s="65">
        <v>4</v>
      </c>
      <c r="B701" s="398"/>
      <c r="C701" s="18">
        <f>E698+E699+E700+E701</f>
        <v>0</v>
      </c>
      <c r="D701" s="20" t="s">
        <v>34</v>
      </c>
      <c r="E701" s="135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42">
        <f>F701*$F$40+G701*$G$40+H701*$H$40+I701*$I$40+J701*$J$40+K701*$K$40+L701*$L$40+M701*$M$40+N701*$N$40+O701*$O$40+P701*$P$40+Q701*$Q$40+R701*$R$40+U701*$U$40+S701*$S$40+T701*$T$188</f>
        <v>0</v>
      </c>
    </row>
    <row r="702" spans="1:23" ht="12.75" hidden="1" customHeight="1" outlineLevel="1">
      <c r="A702" s="65">
        <v>4</v>
      </c>
      <c r="B702" s="107"/>
      <c r="C702" s="24"/>
      <c r="D702" s="25"/>
      <c r="E702" s="134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31"/>
      <c r="U702" s="26"/>
      <c r="V702" s="47"/>
    </row>
    <row r="703" spans="1:23" hidden="1" outlineLevel="1">
      <c r="A703" s="65">
        <v>4</v>
      </c>
      <c r="B703" s="106"/>
      <c r="C703" s="61"/>
      <c r="D703" s="28"/>
      <c r="E703" s="29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49"/>
    </row>
    <row r="704" spans="1:23" hidden="1" outlineLevel="1">
      <c r="A704" s="65">
        <v>4</v>
      </c>
      <c r="B704" s="106"/>
      <c r="C704" s="61"/>
      <c r="D704" s="27"/>
      <c r="E704" s="29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49"/>
    </row>
    <row r="705" spans="1:26" ht="12.75" hidden="1" outlineLevel="1">
      <c r="A705" s="65">
        <v>4</v>
      </c>
      <c r="B705" s="394"/>
      <c r="C705" s="393" t="s">
        <v>12</v>
      </c>
      <c r="D705" s="393" t="s">
        <v>13</v>
      </c>
      <c r="E705" s="396" t="s">
        <v>14</v>
      </c>
      <c r="F705" s="113" t="s">
        <v>15</v>
      </c>
      <c r="G705" s="113" t="s">
        <v>16</v>
      </c>
      <c r="H705" s="113" t="s">
        <v>17</v>
      </c>
      <c r="I705" s="113" t="s">
        <v>18</v>
      </c>
      <c r="J705" s="113" t="s">
        <v>19</v>
      </c>
      <c r="K705" s="113" t="s">
        <v>20</v>
      </c>
      <c r="L705" s="113" t="s">
        <v>21</v>
      </c>
      <c r="M705" s="113" t="s">
        <v>22</v>
      </c>
      <c r="N705" s="113" t="s">
        <v>23</v>
      </c>
      <c r="O705" s="113" t="s">
        <v>24</v>
      </c>
      <c r="P705" s="113" t="s">
        <v>25</v>
      </c>
      <c r="Q705" s="113" t="s">
        <v>26</v>
      </c>
      <c r="R705" s="113" t="s">
        <v>27</v>
      </c>
      <c r="S705" s="113" t="s">
        <v>29</v>
      </c>
      <c r="T705" s="113" t="s">
        <v>123</v>
      </c>
      <c r="U705" s="113" t="s">
        <v>28</v>
      </c>
      <c r="V705" s="114"/>
    </row>
    <row r="706" spans="1:26" ht="13.5" hidden="1" outlineLevel="1" thickBot="1">
      <c r="A706" s="65">
        <v>4</v>
      </c>
      <c r="B706" s="394"/>
      <c r="C706" s="393"/>
      <c r="D706" s="393"/>
      <c r="E706" s="396"/>
      <c r="F706" s="113">
        <v>36</v>
      </c>
      <c r="G706" s="113">
        <v>20</v>
      </c>
      <c r="H706" s="113">
        <v>20</v>
      </c>
      <c r="I706" s="113">
        <v>50</v>
      </c>
      <c r="J706" s="113">
        <v>50</v>
      </c>
      <c r="K706" s="113">
        <v>50</v>
      </c>
      <c r="L706" s="113">
        <v>50</v>
      </c>
      <c r="M706" s="113">
        <v>36</v>
      </c>
      <c r="N706" s="113">
        <v>50</v>
      </c>
      <c r="O706" s="113">
        <v>50</v>
      </c>
      <c r="P706" s="113">
        <v>50</v>
      </c>
      <c r="Q706" s="113">
        <v>50</v>
      </c>
      <c r="R706" s="113">
        <v>65</v>
      </c>
      <c r="S706" s="113">
        <v>65</v>
      </c>
      <c r="T706" s="113">
        <v>150</v>
      </c>
      <c r="U706" s="113">
        <v>26</v>
      </c>
      <c r="V706" s="114">
        <f>SUM(F706:S706)</f>
        <v>642</v>
      </c>
    </row>
    <row r="707" spans="1:26" ht="15" hidden="1" outlineLevel="1">
      <c r="A707" s="65">
        <v>4</v>
      </c>
      <c r="B707" s="391">
        <f>'2-ΠΡΟΓΡΑΜΜΑ'!C2+24</f>
        <v>42922</v>
      </c>
      <c r="C707" s="52" t="s">
        <v>30</v>
      </c>
      <c r="D707" s="17" t="s">
        <v>31</v>
      </c>
      <c r="E707" s="15"/>
      <c r="F707" s="12"/>
      <c r="G707" s="12"/>
      <c r="H707" s="12"/>
      <c r="I707" s="12"/>
      <c r="J707" s="12"/>
      <c r="K707" s="12"/>
      <c r="L707" s="12"/>
      <c r="M707" s="104"/>
      <c r="N707" s="12"/>
      <c r="O707" s="12"/>
      <c r="P707" s="12"/>
      <c r="Q707" s="12"/>
      <c r="R707" s="12"/>
      <c r="S707" s="12"/>
      <c r="T707" s="12"/>
      <c r="U707" s="12"/>
      <c r="V707" s="42">
        <f>F707*$F$40+G707*$G$40+H707*$H$40+I707*$I$40+J707*$J$40+K707*$K$40+L707*$L$40+M707*$M$40+N707*$N$40+O707*$O$40+P707*$P$40+Q707*$Q$40+R707*$R$40+U707*$U$40+S707*$S$40+T707*$T$188</f>
        <v>0</v>
      </c>
      <c r="Y707" s="86" t="s">
        <v>30</v>
      </c>
      <c r="Z707" s="87" t="str">
        <f>IF(F708=1,"Γ1,","")&amp;""&amp;IF(G708=1,"Γ2,","")&amp;""&amp;IF(H708=1,"Γ3,","")&amp;""&amp;IF(I708=1,"Γ4,","")&amp;""&amp;IF(J708=1,"Γ5,","")&amp;""&amp;IF(K708=1,"Γ6,","")&amp;""&amp;IF(L708=1,"Γ7,","")&amp;""&amp;IF(M708=1,"B1,","")&amp;""&amp;IF(N708=1,"B2,","")&amp;""&amp;IF(O708=1,"B3,","")&amp;""&amp;IF(P708=1,"B4,","")&amp;""&amp;IF(Q708=1,"ΦΧ,","")&amp;""&amp;IF(R708=1,"ΚΑΜ,","")&amp;""&amp;IF(U708=1,"ΣΧ,","")&amp;""&amp;IF(T708=1,"Κ28,","")&amp;""&amp;IF(S708=1,"ΣΕΥΠ,","")</f>
        <v/>
      </c>
    </row>
    <row r="708" spans="1:26" ht="15" hidden="1" outlineLevel="1">
      <c r="A708" s="65">
        <v>4</v>
      </c>
      <c r="B708" s="392"/>
      <c r="C708" s="53"/>
      <c r="D708" s="23" t="s">
        <v>32</v>
      </c>
      <c r="E708" s="128"/>
      <c r="F708" s="11"/>
      <c r="G708" s="11"/>
      <c r="H708" s="11"/>
      <c r="I708" s="11"/>
      <c r="J708" s="11"/>
      <c r="K708" s="11"/>
      <c r="L708" s="11"/>
      <c r="M708" s="104"/>
      <c r="N708" s="11"/>
      <c r="O708" s="11"/>
      <c r="P708" s="11"/>
      <c r="Q708" s="11"/>
      <c r="R708" s="11"/>
      <c r="S708" s="11"/>
      <c r="T708" s="11"/>
      <c r="U708" s="11"/>
      <c r="V708" s="42">
        <f>F708*$F$40+G708*$G$40+H708*$H$40+I708*$I$40+J708*$J$40+K708*$K$40+L708*$L$40+M708*$M$40+N708*$N$40+O708*$O$40+P708*$P$40+Q708*$Q$40+R708*$R$40+U708*$U$40+S708*$S$40+T708*$T$188</f>
        <v>0</v>
      </c>
      <c r="W708" s="7">
        <f>IF(SUM(F708:S708)=1,1,ROUND(SUM(F708:S708)/2+SUM(F708:S708)+IF(T708=1,3,0),0))</f>
        <v>0</v>
      </c>
      <c r="Y708" s="88" t="s">
        <v>35</v>
      </c>
      <c r="Z708" s="89" t="str">
        <f>IF(F713=1,"Γ1,","")&amp;""&amp;IF(G713=1,"Γ2,","")&amp;""&amp;IF(H713=1,"Γ3,","")&amp;""&amp;IF(I713=1,"Γ4,","")&amp;""&amp;IF(J713=1,"Γ5,","")&amp;""&amp;IF(K713=1,"Γ6,","")&amp;""&amp;IF(L713=1,"Γ7,","")&amp;""&amp;IF(M713=1,"B1,","")&amp;""&amp;IF(N713=1,"B2,","")&amp;""&amp;IF(O713=1,"B3,","")&amp;""&amp;IF(P713=1,"B4,","")&amp;""&amp;IF(Q713=1,"ΦΧ,","")&amp;""&amp;IF(R713=1,"ΚΑΜ,","")&amp;""&amp;IF(U713=1,"ΣΧ,","")&amp;""&amp;IF(T713=1,"Κ28,","")&amp;""&amp;IF(S713=1,"ΣΕΥΠ,","")</f>
        <v/>
      </c>
    </row>
    <row r="709" spans="1:26" ht="15" hidden="1" outlineLevel="1">
      <c r="A709" s="65">
        <v>4</v>
      </c>
      <c r="B709" s="392"/>
      <c r="C709" s="54"/>
      <c r="D709" s="17" t="s">
        <v>33</v>
      </c>
      <c r="E709" s="15"/>
      <c r="F709" s="12"/>
      <c r="G709" s="12"/>
      <c r="H709" s="12"/>
      <c r="I709" s="12"/>
      <c r="J709" s="12"/>
      <c r="K709" s="12"/>
      <c r="L709" s="12"/>
      <c r="M709" s="104"/>
      <c r="N709" s="12"/>
      <c r="O709" s="12"/>
      <c r="P709" s="12"/>
      <c r="Q709" s="12"/>
      <c r="R709" s="12"/>
      <c r="S709" s="12"/>
      <c r="T709" s="12"/>
      <c r="U709" s="12"/>
      <c r="V709" s="42">
        <f>F709*$F$40+G709*$G$40+H709*$H$40+I709*$I$40+J709*$J$40+K709*$K$40+L709*$L$40+M709*$M$40+N709*$N$40+O709*$O$40+P709*$P$40+Q709*$Q$40+R709*$R$40+U709*$U$40+S709*$S$40+T709*$T$188</f>
        <v>0</v>
      </c>
      <c r="Y709" s="88" t="s">
        <v>37</v>
      </c>
      <c r="Z709" s="89" t="str">
        <f>IF(F722=1,"Γ1,","")&amp;""&amp;IF(G722=1,"Γ2,","")&amp;""&amp;IF(H722=1,"Γ3,","")&amp;""&amp;IF(I722=1,"Γ4,","")&amp;""&amp;IF(J722=1,"Γ5,","")&amp;""&amp;IF(K722=1,"Γ6,","")&amp;""&amp;IF(L722=1,"Γ7,","")&amp;""&amp;IF(M722=1,"B1,","")&amp;""&amp;IF(N722=1,"B2,","")&amp;""&amp;IF(O722=1,"B3,","")&amp;""&amp;IF(P722=1,"B4,","")&amp;""&amp;IF(Q722=1,"ΦΧ,","")&amp;""&amp;IF(R722=1,"ΚΑΜ,","")&amp;""&amp;IF(U722=1,"ΣΧ,","")&amp;""&amp;IF(T722=1,"Κ28,","")&amp;""&amp;IF(S722=1,"ΣΕΥΠ,","")</f>
        <v/>
      </c>
    </row>
    <row r="710" spans="1:26" ht="15" hidden="1" outlineLevel="1">
      <c r="A710" s="65">
        <v>4</v>
      </c>
      <c r="B710" s="392"/>
      <c r="C710" s="18">
        <f>E707+E708+E709+E710</f>
        <v>0</v>
      </c>
      <c r="D710" s="23" t="s">
        <v>34</v>
      </c>
      <c r="E710" s="135"/>
      <c r="F710" s="11"/>
      <c r="G710" s="11"/>
      <c r="H710" s="11"/>
      <c r="I710" s="11"/>
      <c r="J710" s="11"/>
      <c r="K710" s="11"/>
      <c r="L710" s="11"/>
      <c r="M710" s="104"/>
      <c r="N710" s="11"/>
      <c r="O710" s="11"/>
      <c r="P710" s="11"/>
      <c r="Q710" s="11"/>
      <c r="R710" s="11"/>
      <c r="S710" s="11"/>
      <c r="T710" s="11"/>
      <c r="U710" s="11"/>
      <c r="V710" s="42">
        <f>F710*$F$40+G710*$G$40+H710*$H$40+I710*$I$40+J710*$J$40+K710*$K$40+L710*$L$40+M710*$M$40+N710*$N$40+O710*$O$40+P710*$P$40+Q710*$Q$40+R710*$R$40+U710*$U$40+S710*$S$40+T710*$T$188</f>
        <v>0</v>
      </c>
      <c r="Y710" s="88" t="s">
        <v>38</v>
      </c>
      <c r="Z710" s="89" t="str">
        <f>IF(F727=1,"Γ1,","")&amp;""&amp;IF(G727=1,"Γ2,","")&amp;""&amp;IF(H727=1,"Γ3,","")&amp;""&amp;IF(I727=1,"Γ4,","")&amp;""&amp;IF(J727=1,"Γ5,","")&amp;""&amp;IF(K727=1,"Γ6,","")&amp;""&amp;IF(L727=1,"Γ7,","")&amp;""&amp;IF(M727=1,"B1,","")&amp;""&amp;IF(N727=1,"B2,","")&amp;""&amp;IF(O727=1,"B3,","")&amp;""&amp;IF(P727=1,"B4,","")&amp;""&amp;IF(Q727=1,"ΦΧ,","")&amp;""&amp;IF(R727=1,"ΚΑΜ,","")&amp;""&amp;IF(U727=1,"ΣΧ,","")&amp;""&amp;IF(T727=1,"Κ28,","")&amp;""&amp;IF(S727=1,"ΣΕΥΠ,","")</f>
        <v/>
      </c>
    </row>
    <row r="711" spans="1:26" ht="15.75" hidden="1" outlineLevel="1" thickBot="1">
      <c r="A711" s="65">
        <v>4</v>
      </c>
      <c r="B711" s="392"/>
      <c r="C711" s="21"/>
      <c r="D711" s="22"/>
      <c r="E711" s="136"/>
      <c r="F711" s="31"/>
      <c r="G711" s="31"/>
      <c r="H711" s="31"/>
      <c r="I711" s="31"/>
      <c r="J711" s="31"/>
      <c r="K711" s="13"/>
      <c r="L711" s="13"/>
      <c r="M711" s="13"/>
      <c r="N711" s="13"/>
      <c r="O711" s="13"/>
      <c r="P711" s="13"/>
      <c r="Q711" s="13"/>
      <c r="R711" s="31"/>
      <c r="S711" s="31"/>
      <c r="T711" s="31"/>
      <c r="U711" s="13"/>
      <c r="V711" s="46"/>
      <c r="Y711" s="90" t="s">
        <v>40</v>
      </c>
      <c r="Z711" s="91" t="str">
        <f>IF(F736=1,"Γ1,","")&amp;""&amp;IF(G736=1,"Γ2,","")&amp;""&amp;IF(H736=1,"Γ3,","")&amp;""&amp;IF(I736=1,"Γ4,","")&amp;""&amp;IF(J736=1,"Γ5,","")&amp;""&amp;IF(K736=1,"Γ6,","")&amp;""&amp;IF(L736=1,"Γ7,","")&amp;""&amp;IF(M736=1,"B1,","")&amp;""&amp;IF(N736=1,"B2,","")&amp;""&amp;IF(O736=1,"B3,","")&amp;""&amp;IF(P736=1,"B4,","")&amp;""&amp;IF(Q736=1,"ΦΧ,","")&amp;""&amp;IF(R736=1,"ΚΑΜ,","")&amp;""&amp;IF(U736=1,"ΣΧ,","")&amp;""&amp;IF(T736=1,"Κ28,","")&amp;""&amp;IF(S736=1,"ΣΕΥΠ,","")</f>
        <v/>
      </c>
    </row>
    <row r="712" spans="1:26" ht="12.75" hidden="1" outlineLevel="1">
      <c r="A712" s="65">
        <v>4</v>
      </c>
      <c r="B712" s="392"/>
      <c r="C712" s="55" t="s">
        <v>35</v>
      </c>
      <c r="D712" s="19" t="s">
        <v>31</v>
      </c>
      <c r="E712" s="15"/>
      <c r="F712" s="12"/>
      <c r="G712" s="12"/>
      <c r="H712" s="12"/>
      <c r="I712" s="12"/>
      <c r="J712" s="12"/>
      <c r="K712" s="12"/>
      <c r="L712" s="12"/>
      <c r="M712" s="104"/>
      <c r="N712" s="12"/>
      <c r="O712" s="12"/>
      <c r="P712" s="12"/>
      <c r="Q712" s="12"/>
      <c r="R712" s="12"/>
      <c r="S712" s="12"/>
      <c r="T712" s="12"/>
      <c r="U712" s="12"/>
      <c r="V712" s="42">
        <f t="shared" ref="V712:V719" si="46">F712*$F$40+G712*$G$40+H712*$H$40+I712*$I$40+J712*$J$40+K712*$K$40+L712*$L$40+M712*$M$40+N712*$N$40+O712*$O$40+P712*$P$40+Q712*$Q$40+R712*$R$40+U712*$U$40+S712*$S$40+T712*$T$188</f>
        <v>0</v>
      </c>
    </row>
    <row r="713" spans="1:26" ht="12.75" hidden="1" outlineLevel="1">
      <c r="A713" s="65">
        <v>4</v>
      </c>
      <c r="B713" s="392"/>
      <c r="C713" s="56"/>
      <c r="D713" s="20" t="s">
        <v>32</v>
      </c>
      <c r="E713" s="128"/>
      <c r="F713" s="11"/>
      <c r="G713" s="11"/>
      <c r="H713" s="11"/>
      <c r="I713" s="11"/>
      <c r="J713" s="11"/>
      <c r="K713" s="11"/>
      <c r="L713" s="11"/>
      <c r="M713" s="104"/>
      <c r="N713" s="11"/>
      <c r="O713" s="11"/>
      <c r="P713" s="11"/>
      <c r="Q713" s="11"/>
      <c r="R713" s="11"/>
      <c r="S713" s="11"/>
      <c r="T713" s="11"/>
      <c r="U713" s="11"/>
      <c r="V713" s="42">
        <f t="shared" si="46"/>
        <v>0</v>
      </c>
      <c r="W713" s="7">
        <f>IF(SUM(F713:S713)=1,1,ROUND(SUM(F713:S713)/2+SUM(F713:S713)+IF(T713=1,3,0),0))</f>
        <v>0</v>
      </c>
    </row>
    <row r="714" spans="1:26" ht="12.75" hidden="1" outlineLevel="1">
      <c r="A714" s="65">
        <v>4</v>
      </c>
      <c r="B714" s="392"/>
      <c r="C714" s="56"/>
      <c r="D714" s="19" t="s">
        <v>33</v>
      </c>
      <c r="E714" s="15"/>
      <c r="F714" s="12"/>
      <c r="G714" s="12"/>
      <c r="H714" s="12"/>
      <c r="I714" s="12"/>
      <c r="J714" s="12"/>
      <c r="K714" s="12"/>
      <c r="L714" s="12"/>
      <c r="M714" s="104"/>
      <c r="N714" s="12"/>
      <c r="O714" s="12"/>
      <c r="P714" s="12"/>
      <c r="Q714" s="12"/>
      <c r="R714" s="12"/>
      <c r="S714" s="12"/>
      <c r="T714" s="12"/>
      <c r="U714" s="12"/>
      <c r="V714" s="42">
        <f t="shared" si="46"/>
        <v>0</v>
      </c>
    </row>
    <row r="715" spans="1:26" ht="12.75" hidden="1" outlineLevel="1">
      <c r="A715" s="65">
        <v>4</v>
      </c>
      <c r="B715" s="392"/>
      <c r="C715" s="50">
        <f>E712+E713+E714+E715+E716+E717+E718+E719</f>
        <v>0</v>
      </c>
      <c r="D715" s="20" t="s">
        <v>34</v>
      </c>
      <c r="E715" s="135"/>
      <c r="F715" s="11"/>
      <c r="G715" s="11"/>
      <c r="H715" s="11"/>
      <c r="I715" s="11"/>
      <c r="J715" s="11"/>
      <c r="K715" s="11"/>
      <c r="L715" s="11"/>
      <c r="M715" s="104"/>
      <c r="N715" s="11"/>
      <c r="O715" s="11"/>
      <c r="P715" s="11"/>
      <c r="Q715" s="11"/>
      <c r="R715" s="11"/>
      <c r="S715" s="11"/>
      <c r="T715" s="11"/>
      <c r="U715" s="11"/>
      <c r="V715" s="42">
        <f t="shared" si="46"/>
        <v>0</v>
      </c>
    </row>
    <row r="716" spans="1:26" ht="12.75" hidden="1" outlineLevel="1">
      <c r="A716" s="65">
        <v>4</v>
      </c>
      <c r="B716" s="392"/>
      <c r="C716" s="57" t="s">
        <v>36</v>
      </c>
      <c r="D716" s="19" t="s">
        <v>31</v>
      </c>
      <c r="E716" s="15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42">
        <f t="shared" si="46"/>
        <v>0</v>
      </c>
    </row>
    <row r="717" spans="1:26" ht="12.75" hidden="1" outlineLevel="1">
      <c r="A717" s="65">
        <v>4</v>
      </c>
      <c r="B717" s="392"/>
      <c r="C717" s="58"/>
      <c r="D717" s="20" t="s">
        <v>32</v>
      </c>
      <c r="E717" s="135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42">
        <f t="shared" si="46"/>
        <v>0</v>
      </c>
    </row>
    <row r="718" spans="1:26" ht="12.75" hidden="1" outlineLevel="1">
      <c r="A718" s="65">
        <v>4</v>
      </c>
      <c r="B718" s="392"/>
      <c r="C718" s="59"/>
      <c r="D718" s="19" t="s">
        <v>33</v>
      </c>
      <c r="E718" s="15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42">
        <f t="shared" si="46"/>
        <v>0</v>
      </c>
    </row>
    <row r="719" spans="1:26" ht="12.75" hidden="1" outlineLevel="1">
      <c r="A719" s="65">
        <v>4</v>
      </c>
      <c r="B719" s="392"/>
      <c r="D719" s="20" t="s">
        <v>34</v>
      </c>
      <c r="E719" s="135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42">
        <f t="shared" si="46"/>
        <v>0</v>
      </c>
    </row>
    <row r="720" spans="1:26" ht="12.75" hidden="1" outlineLevel="1">
      <c r="A720" s="65">
        <v>4</v>
      </c>
      <c r="B720" s="392"/>
      <c r="C720" s="21"/>
      <c r="D720" s="22"/>
      <c r="E720" s="136"/>
      <c r="F720" s="31"/>
      <c r="G720" s="31"/>
      <c r="H720" s="31"/>
      <c r="I720" s="31"/>
      <c r="J720" s="31"/>
      <c r="K720" s="13"/>
      <c r="L720" s="13"/>
      <c r="M720" s="13"/>
      <c r="N720" s="13"/>
      <c r="O720" s="13"/>
      <c r="P720" s="13"/>
      <c r="Q720" s="13"/>
      <c r="R720" s="31"/>
      <c r="S720" s="31"/>
      <c r="T720" s="31"/>
      <c r="U720" s="13"/>
      <c r="V720" s="46"/>
    </row>
    <row r="721" spans="1:23" ht="12.75" hidden="1" outlineLevel="1">
      <c r="A721" s="65">
        <v>4</v>
      </c>
      <c r="B721" s="392"/>
      <c r="C721" s="52" t="s">
        <v>37</v>
      </c>
      <c r="D721" s="19" t="s">
        <v>31</v>
      </c>
      <c r="E721" s="15"/>
      <c r="F721" s="12"/>
      <c r="G721" s="12"/>
      <c r="H721" s="12"/>
      <c r="I721" s="12"/>
      <c r="J721" s="12"/>
      <c r="K721" s="12"/>
      <c r="L721" s="12"/>
      <c r="M721" s="104"/>
      <c r="N721" s="12"/>
      <c r="O721" s="12"/>
      <c r="P721" s="12"/>
      <c r="Q721" s="12"/>
      <c r="R721" s="12"/>
      <c r="S721" s="12"/>
      <c r="T721" s="12"/>
      <c r="U721" s="12"/>
      <c r="V721" s="42">
        <f>F721*$F$40+G721*$G$40+H721*$H$40+I721*$I$40+J721*$J$40+K721*$K$40+L721*$L$40+M721*$M$40+N721*$N$40+O721*$O$40+P721*$P$40+Q721*$Q$40+R721*$R$40+U721*$U$40+S721*$S$40+T721*$T$188</f>
        <v>0</v>
      </c>
    </row>
    <row r="722" spans="1:23" ht="12.75" hidden="1" outlineLevel="1">
      <c r="A722" s="65">
        <v>4</v>
      </c>
      <c r="B722" s="392"/>
      <c r="C722" s="53"/>
      <c r="D722" s="20" t="s">
        <v>32</v>
      </c>
      <c r="E722" s="128"/>
      <c r="F722" s="11"/>
      <c r="G722" s="11"/>
      <c r="H722" s="11"/>
      <c r="I722" s="11"/>
      <c r="J722" s="11"/>
      <c r="K722" s="11"/>
      <c r="L722" s="11"/>
      <c r="M722" s="104"/>
      <c r="N722" s="11"/>
      <c r="O722" s="11"/>
      <c r="P722" s="11"/>
      <c r="Q722" s="11"/>
      <c r="R722" s="11"/>
      <c r="S722" s="11"/>
      <c r="T722" s="11"/>
      <c r="U722" s="11"/>
      <c r="V722" s="42">
        <f>F722*$F$40+G722*$G$40+H722*$H$40+I722*$I$40+J722*$J$40+K722*$K$40+L722*$L$40+M722*$M$40+N722*$N$40+O722*$O$40+P722*$P$40+Q722*$Q$40+R722*$R$40+U722*$U$40+S722*$S$40+T722*$T$188</f>
        <v>0</v>
      </c>
      <c r="W722" s="7">
        <f>IF(SUM(F722:S722)=1,1,ROUND(SUM(F722:S722)/2+SUM(F722:S722)+IF(T722=1,3,0),0))</f>
        <v>0</v>
      </c>
    </row>
    <row r="723" spans="1:23" ht="12.75" hidden="1" outlineLevel="1">
      <c r="A723" s="65">
        <v>4</v>
      </c>
      <c r="B723" s="392"/>
      <c r="C723" s="54"/>
      <c r="D723" s="19" t="s">
        <v>33</v>
      </c>
      <c r="E723" s="15"/>
      <c r="F723" s="12"/>
      <c r="G723" s="12"/>
      <c r="H723" s="12"/>
      <c r="I723" s="12"/>
      <c r="J723" s="12"/>
      <c r="K723" s="12"/>
      <c r="L723" s="12"/>
      <c r="M723" s="104"/>
      <c r="N723" s="12"/>
      <c r="O723" s="12"/>
      <c r="P723" s="12"/>
      <c r="Q723" s="12"/>
      <c r="R723" s="12"/>
      <c r="S723" s="12"/>
      <c r="T723" s="12"/>
      <c r="U723" s="12"/>
      <c r="V723" s="42">
        <f>F723*$F$40+G723*$G$40+H723*$H$40+I723*$I$40+J723*$J$40+K723*$K$40+L723*$L$40+M723*$M$40+N723*$N$40+O723*$O$40+P723*$P$40+Q723*$Q$40+R723*$R$40+U723*$U$40+S723*$S$40+T723*$T$188</f>
        <v>0</v>
      </c>
    </row>
    <row r="724" spans="1:23" ht="12.75" hidden="1" outlineLevel="1">
      <c r="A724" s="65">
        <v>4</v>
      </c>
      <c r="B724" s="392"/>
      <c r="C724" s="18">
        <f>E721+E722+E723+E724</f>
        <v>0</v>
      </c>
      <c r="D724" s="20" t="s">
        <v>34</v>
      </c>
      <c r="E724" s="135"/>
      <c r="F724" s="11"/>
      <c r="G724" s="11"/>
      <c r="H724" s="11"/>
      <c r="I724" s="11"/>
      <c r="J724" s="11"/>
      <c r="K724" s="11"/>
      <c r="L724" s="11"/>
      <c r="M724" s="104"/>
      <c r="N724" s="11"/>
      <c r="O724" s="11"/>
      <c r="P724" s="11"/>
      <c r="Q724" s="11"/>
      <c r="R724" s="11"/>
      <c r="S724" s="11"/>
      <c r="T724" s="11"/>
      <c r="U724" s="11"/>
      <c r="V724" s="42">
        <f>F724*$F$40+G724*$G$40+H724*$H$40+I724*$I$40+J724*$J$40+K724*$K$40+L724*$L$40+M724*$M$40+N724*$N$40+O724*$O$40+P724*$P$40+Q724*$Q$40+R724*$R$40+U724*$U$40+S724*$S$40+T724*$T$188</f>
        <v>0</v>
      </c>
    </row>
    <row r="725" spans="1:23" ht="12.75" hidden="1" outlineLevel="1">
      <c r="A725" s="65">
        <v>4</v>
      </c>
      <c r="B725" s="392"/>
      <c r="C725" s="21"/>
      <c r="D725" s="22"/>
      <c r="E725" s="136"/>
      <c r="F725" s="31"/>
      <c r="G725" s="31"/>
      <c r="H725" s="31"/>
      <c r="I725" s="31"/>
      <c r="J725" s="31"/>
      <c r="K725" s="13"/>
      <c r="L725" s="13"/>
      <c r="M725" s="13"/>
      <c r="N725" s="13"/>
      <c r="O725" s="13"/>
      <c r="P725" s="13"/>
      <c r="Q725" s="13"/>
      <c r="R725" s="31"/>
      <c r="S725" s="31"/>
      <c r="T725" s="31"/>
      <c r="U725" s="13"/>
      <c r="V725" s="46"/>
    </row>
    <row r="726" spans="1:23" ht="12.75" hidden="1" outlineLevel="1">
      <c r="A726" s="65">
        <v>4</v>
      </c>
      <c r="B726" s="392"/>
      <c r="C726" s="55" t="s">
        <v>38</v>
      </c>
      <c r="D726" s="19" t="s">
        <v>31</v>
      </c>
      <c r="E726" s="15"/>
      <c r="F726" s="12"/>
      <c r="G726" s="12"/>
      <c r="H726" s="12"/>
      <c r="I726" s="12"/>
      <c r="J726" s="12"/>
      <c r="K726" s="12"/>
      <c r="L726" s="12"/>
      <c r="M726" s="104"/>
      <c r="N726" s="12"/>
      <c r="O726" s="12"/>
      <c r="P726" s="12"/>
      <c r="Q726" s="12"/>
      <c r="R726" s="12"/>
      <c r="S726" s="12"/>
      <c r="T726" s="12"/>
      <c r="U726" s="12"/>
      <c r="V726" s="42">
        <f t="shared" ref="V726:V733" si="47">F726*$F$40+G726*$G$40+H726*$H$40+I726*$I$40+J726*$J$40+K726*$K$40+L726*$L$40+M726*$M$40+N726*$N$40+O726*$O$40+P726*$P$40+Q726*$Q$40+R726*$R$40+U726*$U$40+S726*$S$40+T726*$T$188</f>
        <v>0</v>
      </c>
    </row>
    <row r="727" spans="1:23" ht="12.75" hidden="1" outlineLevel="1">
      <c r="A727" s="65">
        <v>4</v>
      </c>
      <c r="B727" s="392"/>
      <c r="C727" s="56"/>
      <c r="D727" s="20" t="s">
        <v>32</v>
      </c>
      <c r="E727" s="128"/>
      <c r="F727" s="11"/>
      <c r="G727" s="11"/>
      <c r="H727" s="11"/>
      <c r="I727" s="11"/>
      <c r="J727" s="11"/>
      <c r="K727" s="11"/>
      <c r="L727" s="11"/>
      <c r="M727" s="104"/>
      <c r="N727" s="11"/>
      <c r="O727" s="11"/>
      <c r="P727" s="11"/>
      <c r="Q727" s="11"/>
      <c r="R727" s="11"/>
      <c r="S727" s="11"/>
      <c r="T727" s="11"/>
      <c r="U727" s="11"/>
      <c r="V727" s="42">
        <f t="shared" si="47"/>
        <v>0</v>
      </c>
      <c r="W727" s="7">
        <f>IF(SUM(F727:S727)=1,1,ROUND(SUM(F727:S727)/2+SUM(F727:S727)+IF(T727=1,3,0),0))</f>
        <v>0</v>
      </c>
    </row>
    <row r="728" spans="1:23" ht="12.75" hidden="1" outlineLevel="1">
      <c r="A728" s="65">
        <v>4</v>
      </c>
      <c r="B728" s="392"/>
      <c r="C728" s="56"/>
      <c r="D728" s="19" t="s">
        <v>33</v>
      </c>
      <c r="E728" s="15"/>
      <c r="F728" s="12"/>
      <c r="G728" s="12"/>
      <c r="H728" s="12"/>
      <c r="I728" s="12"/>
      <c r="J728" s="12"/>
      <c r="K728" s="12"/>
      <c r="L728" s="12"/>
      <c r="M728" s="104"/>
      <c r="N728" s="12"/>
      <c r="O728" s="12"/>
      <c r="P728" s="12"/>
      <c r="Q728" s="12"/>
      <c r="R728" s="12"/>
      <c r="S728" s="12"/>
      <c r="T728" s="12"/>
      <c r="U728" s="12"/>
      <c r="V728" s="42">
        <f t="shared" si="47"/>
        <v>0</v>
      </c>
    </row>
    <row r="729" spans="1:23" ht="12.75" hidden="1" outlineLevel="1">
      <c r="A729" s="65">
        <v>4</v>
      </c>
      <c r="B729" s="392"/>
      <c r="C729" s="50">
        <f>E726+E727+E728+E729+E730+E731+E732+E733</f>
        <v>0</v>
      </c>
      <c r="D729" s="20" t="s">
        <v>34</v>
      </c>
      <c r="E729" s="135"/>
      <c r="F729" s="11"/>
      <c r="G729" s="11"/>
      <c r="H729" s="11"/>
      <c r="I729" s="11"/>
      <c r="J729" s="11"/>
      <c r="K729" s="11"/>
      <c r="L729" s="11"/>
      <c r="M729" s="104"/>
      <c r="N729" s="11"/>
      <c r="O729" s="11"/>
      <c r="P729" s="11"/>
      <c r="Q729" s="11"/>
      <c r="R729" s="11"/>
      <c r="S729" s="11"/>
      <c r="T729" s="11"/>
      <c r="U729" s="11"/>
      <c r="V729" s="42">
        <f t="shared" si="47"/>
        <v>0</v>
      </c>
    </row>
    <row r="730" spans="1:23" ht="12.75" hidden="1" outlineLevel="1">
      <c r="A730" s="65">
        <v>4</v>
      </c>
      <c r="B730" s="392"/>
      <c r="C730" s="57" t="s">
        <v>39</v>
      </c>
      <c r="D730" s="19" t="s">
        <v>31</v>
      </c>
      <c r="E730" s="15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42">
        <f t="shared" si="47"/>
        <v>0</v>
      </c>
    </row>
    <row r="731" spans="1:23" ht="12.75" hidden="1" outlineLevel="1">
      <c r="A731" s="65">
        <v>4</v>
      </c>
      <c r="B731" s="392"/>
      <c r="C731" s="58"/>
      <c r="D731" s="20" t="s">
        <v>32</v>
      </c>
      <c r="E731" s="135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42">
        <f t="shared" si="47"/>
        <v>0</v>
      </c>
    </row>
    <row r="732" spans="1:23" ht="12.75" hidden="1" outlineLevel="1">
      <c r="A732" s="65">
        <v>4</v>
      </c>
      <c r="B732" s="392"/>
      <c r="C732" s="59"/>
      <c r="D732" s="19" t="s">
        <v>33</v>
      </c>
      <c r="E732" s="15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42">
        <f t="shared" si="47"/>
        <v>0</v>
      </c>
    </row>
    <row r="733" spans="1:23" ht="11.25" hidden="1" customHeight="1" outlineLevel="1">
      <c r="A733" s="65">
        <v>4</v>
      </c>
      <c r="B733" s="392"/>
      <c r="D733" s="20" t="s">
        <v>34</v>
      </c>
      <c r="E733" s="135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42">
        <f t="shared" si="47"/>
        <v>0</v>
      </c>
    </row>
    <row r="734" spans="1:23" ht="12.75" hidden="1" outlineLevel="1">
      <c r="A734" s="65">
        <v>4</v>
      </c>
      <c r="B734" s="392"/>
      <c r="C734" s="21"/>
      <c r="D734" s="22"/>
      <c r="E734" s="136"/>
      <c r="F734" s="31"/>
      <c r="G734" s="31"/>
      <c r="H734" s="31"/>
      <c r="I734" s="31"/>
      <c r="J734" s="31"/>
      <c r="K734" s="13"/>
      <c r="L734" s="13"/>
      <c r="M734" s="13"/>
      <c r="N734" s="13"/>
      <c r="O734" s="13"/>
      <c r="P734" s="13"/>
      <c r="Q734" s="13"/>
      <c r="R734" s="31"/>
      <c r="S734" s="31"/>
      <c r="T734" s="31"/>
      <c r="U734" s="13"/>
      <c r="V734" s="46"/>
    </row>
    <row r="735" spans="1:23" ht="12.75" hidden="1" outlineLevel="1">
      <c r="A735" s="65">
        <v>4</v>
      </c>
      <c r="B735" s="392"/>
      <c r="C735" s="52" t="s">
        <v>40</v>
      </c>
      <c r="D735" s="19" t="s">
        <v>31</v>
      </c>
      <c r="E735" s="15"/>
      <c r="F735" s="12"/>
      <c r="G735" s="12"/>
      <c r="H735" s="12"/>
      <c r="I735" s="12"/>
      <c r="J735" s="12"/>
      <c r="K735" s="12"/>
      <c r="L735" s="12"/>
      <c r="M735" s="104"/>
      <c r="N735" s="12"/>
      <c r="O735" s="12"/>
      <c r="P735" s="12"/>
      <c r="Q735" s="12"/>
      <c r="R735" s="12"/>
      <c r="S735" s="12"/>
      <c r="T735" s="12"/>
      <c r="U735" s="12"/>
      <c r="V735" s="42">
        <f>F735*$F$40+G735*$G$40+H735*$H$40+I735*$I$40+J735*$J$40+K735*$K$40+L735*$L$40+M735*$M$40+N735*$N$40+O735*$O$40+P735*$P$40+Q735*$Q$40+R735*$R$40+U735*$U$40+S735*$S$40+T735*$T$188</f>
        <v>0</v>
      </c>
    </row>
    <row r="736" spans="1:23" ht="12.75" hidden="1" outlineLevel="1">
      <c r="A736" s="65">
        <v>4</v>
      </c>
      <c r="B736" s="392"/>
      <c r="C736" s="53"/>
      <c r="D736" s="20" t="s">
        <v>32</v>
      </c>
      <c r="E736" s="128"/>
      <c r="F736" s="11"/>
      <c r="G736" s="11"/>
      <c r="H736" s="11"/>
      <c r="I736" s="11"/>
      <c r="J736" s="11"/>
      <c r="K736" s="11"/>
      <c r="L736" s="11"/>
      <c r="M736" s="104"/>
      <c r="N736" s="11"/>
      <c r="O736" s="11"/>
      <c r="P736" s="11"/>
      <c r="Q736" s="11"/>
      <c r="R736" s="11"/>
      <c r="S736" s="11"/>
      <c r="T736" s="11"/>
      <c r="U736" s="11"/>
      <c r="V736" s="42">
        <f>F736*$F$40+G736*$G$40+H736*$H$40+I736*$I$40+J736*$J$40+K736*$K$40+L736*$L$40+M736*$M$40+N736*$N$40+O736*$O$40+P736*$P$40+Q736*$Q$40+R736*$R$40+U736*$U$40+S736*$S$40+T736*$T$188</f>
        <v>0</v>
      </c>
      <c r="W736" s="7">
        <f>IF(SUM(F736:S736)=1,1,ROUND(SUM(F736:S736)/2+SUM(F736:S736)+IF(T736=1,3,0),0))</f>
        <v>0</v>
      </c>
    </row>
    <row r="737" spans="1:26" ht="12.75" hidden="1" outlineLevel="1">
      <c r="A737" s="65">
        <v>4</v>
      </c>
      <c r="B737" s="392"/>
      <c r="C737" s="54"/>
      <c r="D737" s="19" t="s">
        <v>33</v>
      </c>
      <c r="E737" s="15"/>
      <c r="F737" s="12"/>
      <c r="G737" s="12"/>
      <c r="H737" s="12"/>
      <c r="I737" s="12"/>
      <c r="J737" s="12"/>
      <c r="K737" s="12"/>
      <c r="L737" s="12"/>
      <c r="M737" s="104"/>
      <c r="N737" s="12"/>
      <c r="O737" s="12"/>
      <c r="P737" s="12"/>
      <c r="Q737" s="12"/>
      <c r="R737" s="12"/>
      <c r="S737" s="12"/>
      <c r="T737" s="12"/>
      <c r="U737" s="12"/>
      <c r="V737" s="42">
        <f>F737*$F$40+G737*$G$40+H737*$H$40+I737*$I$40+J737*$J$40+K737*$K$40+L737*$L$40+M737*$M$40+N737*$N$40+O737*$O$40+P737*$P$40+Q737*$Q$40+R737*$R$40+U737*$U$40+S737*$S$40+T737*$T$188</f>
        <v>0</v>
      </c>
    </row>
    <row r="738" spans="1:26" ht="12.75" hidden="1" outlineLevel="1">
      <c r="A738" s="65">
        <v>4</v>
      </c>
      <c r="B738" s="392"/>
      <c r="C738" s="18">
        <f>E735+E736+E737+E738</f>
        <v>0</v>
      </c>
      <c r="D738" s="20" t="s">
        <v>34</v>
      </c>
      <c r="E738" s="135"/>
      <c r="F738" s="11"/>
      <c r="G738" s="11"/>
      <c r="H738" s="11"/>
      <c r="I738" s="11"/>
      <c r="J738" s="11"/>
      <c r="K738" s="11"/>
      <c r="L738" s="11"/>
      <c r="M738" s="104"/>
      <c r="N738" s="11"/>
      <c r="O738" s="11"/>
      <c r="P738" s="11"/>
      <c r="Q738" s="11"/>
      <c r="R738" s="11"/>
      <c r="S738" s="11"/>
      <c r="T738" s="11"/>
      <c r="U738" s="11"/>
      <c r="V738" s="42">
        <f>F738*$F$40+G738*$G$40+H738*$H$40+I738*$I$40+J738*$J$40+K738*$K$40+L738*$L$40+M738*$M$40+N738*$N$40+O738*$O$40+P738*$P$40+Q738*$Q$40+R738*$R$40+U738*$U$40+S738*$S$40+T738*$T$188</f>
        <v>0</v>
      </c>
    </row>
    <row r="739" spans="1:26" ht="13.5" hidden="1" customHeight="1" outlineLevel="1">
      <c r="A739" s="65">
        <v>4</v>
      </c>
      <c r="B739" s="110"/>
      <c r="C739" s="21"/>
      <c r="D739" s="22"/>
      <c r="E739" s="136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31"/>
      <c r="U739" s="13"/>
      <c r="V739" s="46"/>
    </row>
    <row r="740" spans="1:26" hidden="1" outlineLevel="1">
      <c r="A740" s="65">
        <v>4</v>
      </c>
      <c r="B740" s="106"/>
      <c r="C740" s="61"/>
      <c r="D740" s="27"/>
      <c r="E740" s="29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49"/>
    </row>
    <row r="741" spans="1:26" hidden="1" outlineLevel="1">
      <c r="A741" s="65">
        <v>4</v>
      </c>
      <c r="B741" s="108"/>
      <c r="C741" s="62"/>
      <c r="D741" s="2"/>
      <c r="E741" s="3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27"/>
      <c r="T741" s="27"/>
      <c r="U741" s="27"/>
      <c r="V741" s="49"/>
    </row>
    <row r="742" spans="1:26" ht="12.75" hidden="1" outlineLevel="1">
      <c r="A742" s="65">
        <v>4</v>
      </c>
      <c r="B742" s="394"/>
      <c r="C742" s="393" t="s">
        <v>12</v>
      </c>
      <c r="D742" s="393" t="s">
        <v>13</v>
      </c>
      <c r="E742" s="396" t="s">
        <v>14</v>
      </c>
      <c r="F742" s="113" t="s">
        <v>15</v>
      </c>
      <c r="G742" s="113" t="s">
        <v>16</v>
      </c>
      <c r="H742" s="113" t="s">
        <v>17</v>
      </c>
      <c r="I742" s="113" t="s">
        <v>18</v>
      </c>
      <c r="J742" s="113" t="s">
        <v>19</v>
      </c>
      <c r="K742" s="113" t="s">
        <v>20</v>
      </c>
      <c r="L742" s="113" t="s">
        <v>21</v>
      </c>
      <c r="M742" s="113" t="s">
        <v>22</v>
      </c>
      <c r="N742" s="113" t="s">
        <v>23</v>
      </c>
      <c r="O742" s="113" t="s">
        <v>24</v>
      </c>
      <c r="P742" s="113" t="s">
        <v>25</v>
      </c>
      <c r="Q742" s="113" t="s">
        <v>26</v>
      </c>
      <c r="R742" s="113" t="s">
        <v>27</v>
      </c>
      <c r="S742" s="113" t="s">
        <v>29</v>
      </c>
      <c r="T742" s="113" t="s">
        <v>123</v>
      </c>
      <c r="U742" s="113" t="s">
        <v>28</v>
      </c>
      <c r="V742" s="114"/>
    </row>
    <row r="743" spans="1:26" ht="13.5" hidden="1" outlineLevel="1" thickBot="1">
      <c r="A743" s="65">
        <v>4</v>
      </c>
      <c r="B743" s="394"/>
      <c r="C743" s="393"/>
      <c r="D743" s="393"/>
      <c r="E743" s="396"/>
      <c r="F743" s="113">
        <v>36</v>
      </c>
      <c r="G743" s="113">
        <v>20</v>
      </c>
      <c r="H743" s="113">
        <v>20</v>
      </c>
      <c r="I743" s="113">
        <v>50</v>
      </c>
      <c r="J743" s="113">
        <v>50</v>
      </c>
      <c r="K743" s="113">
        <v>50</v>
      </c>
      <c r="L743" s="113">
        <v>50</v>
      </c>
      <c r="M743" s="113">
        <v>36</v>
      </c>
      <c r="N743" s="113">
        <v>50</v>
      </c>
      <c r="O743" s="113">
        <v>50</v>
      </c>
      <c r="P743" s="113">
        <v>50</v>
      </c>
      <c r="Q743" s="113">
        <v>50</v>
      </c>
      <c r="R743" s="113">
        <v>65</v>
      </c>
      <c r="S743" s="113">
        <v>65</v>
      </c>
      <c r="T743" s="113">
        <v>150</v>
      </c>
      <c r="U743" s="113">
        <v>26</v>
      </c>
      <c r="V743" s="114">
        <f>SUM(F743:S743)</f>
        <v>642</v>
      </c>
    </row>
    <row r="744" spans="1:26" ht="15" hidden="1" outlineLevel="1">
      <c r="A744" s="65">
        <v>4</v>
      </c>
      <c r="B744" s="391">
        <f>'3-ΑΙΘΟΥΣΕΣ-Κ28'!$B$41+25</f>
        <v>42923</v>
      </c>
      <c r="C744" s="52" t="s">
        <v>30</v>
      </c>
      <c r="D744" s="19" t="s">
        <v>31</v>
      </c>
      <c r="E744" s="15"/>
      <c r="F744" s="12"/>
      <c r="G744" s="12"/>
      <c r="H744" s="12"/>
      <c r="I744" s="12"/>
      <c r="J744" s="12"/>
      <c r="K744" s="12"/>
      <c r="L744" s="12"/>
      <c r="M744" s="104"/>
      <c r="N744" s="12"/>
      <c r="O744" s="12"/>
      <c r="P744" s="12"/>
      <c r="Q744" s="12"/>
      <c r="R744" s="12"/>
      <c r="S744" s="12"/>
      <c r="T744" s="12"/>
      <c r="U744" s="12"/>
      <c r="V744" s="42">
        <f>F744*$F$40+G744*$G$40+H744*$H$40+I744*$I$40+J744*$J$40+K744*$K$40+L744*$L$40+M744*$M$40+N744*$N$40+O744*$O$40+P744*$P$40+Q744*$Q$40+R744*$R$40+U744*$U$40+S744*$S$40+T744*$T$188</f>
        <v>0</v>
      </c>
      <c r="Y744" s="86" t="s">
        <v>30</v>
      </c>
      <c r="Z744" s="87" t="str">
        <f>IF(F745=1,"Γ1,","")&amp;""&amp;IF(G745=1,"Γ2,","")&amp;""&amp;IF(H745=1,"Γ3,","")&amp;""&amp;IF(I745=1,"Γ4,","")&amp;""&amp;IF(J745=1,"Γ5,","")&amp;""&amp;IF(K745=1,"Γ6,","")&amp;""&amp;IF(L745=1,"Γ7,","")&amp;""&amp;IF(M745=1,"B1,","")&amp;""&amp;IF(N745=1,"B2,","")&amp;""&amp;IF(O745=1,"B3,","")&amp;""&amp;IF(P745=1,"B4,","")&amp;""&amp;IF(Q745=1,"ΦΧ,","")&amp;""&amp;IF(R745=1,"ΚΑΜ,","")&amp;""&amp;IF(U745=1,"ΣΧ,","")&amp;""&amp;IF(T745=1,"Κ28,","")&amp;""&amp;IF(S745=1,"ΣΕΥΠ,","")</f>
        <v/>
      </c>
    </row>
    <row r="745" spans="1:26" ht="15" hidden="1" outlineLevel="1">
      <c r="A745" s="65">
        <v>4</v>
      </c>
      <c r="B745" s="392"/>
      <c r="C745" s="53"/>
      <c r="D745" s="20" t="s">
        <v>32</v>
      </c>
      <c r="E745" s="135"/>
      <c r="F745" s="11"/>
      <c r="G745" s="11"/>
      <c r="H745" s="11"/>
      <c r="I745" s="11"/>
      <c r="J745" s="11"/>
      <c r="K745" s="11"/>
      <c r="L745" s="11"/>
      <c r="M745" s="104"/>
      <c r="N745" s="11"/>
      <c r="O745" s="11"/>
      <c r="P745" s="11"/>
      <c r="Q745" s="11"/>
      <c r="R745" s="11"/>
      <c r="S745" s="11"/>
      <c r="T745" s="11"/>
      <c r="U745" s="11"/>
      <c r="V745" s="42">
        <f>F745*$F$40+G745*$G$40+H745*$H$40+I745*$I$40+J745*$J$40+K745*$K$40+L745*$L$40+M745*$M$40+N745*$N$40+O745*$O$40+P745*$P$40+Q745*$Q$40+R745*$R$40+U745*$U$40+S745*$S$40+T745*$T$188</f>
        <v>0</v>
      </c>
      <c r="W745" s="7">
        <f>IF(SUM(F745:S745)=1,1,ROUND(SUM(F745:S745)/2+SUM(F745:S745)+IF(T745=1,3,0),0))</f>
        <v>0</v>
      </c>
      <c r="Y745" s="88" t="s">
        <v>35</v>
      </c>
      <c r="Z745" s="89" t="str">
        <f>IF(F750=1,"Γ1,","")&amp;""&amp;IF(G750=1,"Γ2,","")&amp;""&amp;IF(H750=1,"Γ3,","")&amp;""&amp;IF(I750=1,"Γ4,","")&amp;""&amp;IF(J750=1,"Γ5,","")&amp;""&amp;IF(K750=1,"Γ6,","")&amp;""&amp;IF(L750=1,"Γ7,","")&amp;""&amp;IF(M750=1,"B1,","")&amp;""&amp;IF(N750=1,"B2,","")&amp;""&amp;IF(O750=1,"B3,","")&amp;""&amp;IF(P750=1,"B4,","")&amp;""&amp;IF(Q750=1,"ΦΧ,","")&amp;""&amp;IF(R750=1,"ΚΑΜ,","")&amp;""&amp;IF(U750=1,"ΣΧ,","")&amp;""&amp;IF(T750=1,"Κ28,","")&amp;""&amp;IF(S750=1,"ΣΕΥΠ,","")</f>
        <v/>
      </c>
    </row>
    <row r="746" spans="1:26" ht="15" hidden="1" outlineLevel="1">
      <c r="A746" s="65">
        <v>4</v>
      </c>
      <c r="B746" s="392"/>
      <c r="C746" s="54"/>
      <c r="D746" s="19" t="s">
        <v>33</v>
      </c>
      <c r="E746" s="15"/>
      <c r="F746" s="12"/>
      <c r="G746" s="12"/>
      <c r="H746" s="12"/>
      <c r="I746" s="12"/>
      <c r="J746" s="12"/>
      <c r="K746" s="12"/>
      <c r="L746" s="12"/>
      <c r="M746" s="104"/>
      <c r="N746" s="12"/>
      <c r="O746" s="12"/>
      <c r="P746" s="12"/>
      <c r="Q746" s="12"/>
      <c r="R746" s="12"/>
      <c r="S746" s="12"/>
      <c r="T746" s="12"/>
      <c r="U746" s="12"/>
      <c r="V746" s="42">
        <f>F746*$F$40+G746*$G$40+H746*$H$40+I746*$I$40+J746*$J$40+K746*$K$40+L746*$L$40+M746*$M$40+N746*$N$40+O746*$O$40+P746*$P$40+Q746*$Q$40+R746*$R$40+U746*$U$40+S746*$S$40+T746*$T$188</f>
        <v>0</v>
      </c>
      <c r="X746" s="9"/>
      <c r="Y746" s="88" t="s">
        <v>37</v>
      </c>
      <c r="Z746" s="89" t="str">
        <f>IF(F759=1,"Γ1,","")&amp;""&amp;IF(G759=1,"Γ2,","")&amp;""&amp;IF(H759=1,"Γ3,","")&amp;""&amp;IF(I759=1,"Γ4,","")&amp;""&amp;IF(J759=1,"Γ5,","")&amp;""&amp;IF(K759=1,"Γ6,","")&amp;""&amp;IF(L759=1,"Γ7,","")&amp;""&amp;IF(M759=1,"B1,","")&amp;""&amp;IF(N759=1,"B2,","")&amp;""&amp;IF(O759=1,"B3,","")&amp;""&amp;IF(P759=1,"B4,","")&amp;""&amp;IF(Q759=1,"ΦΧ,","")&amp;""&amp;IF(R759=1,"ΚΑΜ,","")&amp;""&amp;IF(U759=1,"ΣΧ,","")&amp;""&amp;IF(T759=1,"Κ28,","")&amp;""&amp;IF(S759=1,"ΣΕΥΠ,","")</f>
        <v/>
      </c>
    </row>
    <row r="747" spans="1:26" ht="15" hidden="1" outlineLevel="1">
      <c r="A747" s="65">
        <v>4</v>
      </c>
      <c r="B747" s="392"/>
      <c r="C747" s="18">
        <f>E744+E745+E746+E747</f>
        <v>0</v>
      </c>
      <c r="D747" s="20" t="s">
        <v>34</v>
      </c>
      <c r="E747" s="135"/>
      <c r="F747" s="11"/>
      <c r="G747" s="11"/>
      <c r="H747" s="11"/>
      <c r="I747" s="11"/>
      <c r="J747" s="11"/>
      <c r="K747" s="11"/>
      <c r="L747" s="11"/>
      <c r="M747" s="104"/>
      <c r="N747" s="11"/>
      <c r="O747" s="11"/>
      <c r="P747" s="11"/>
      <c r="Q747" s="11"/>
      <c r="R747" s="11"/>
      <c r="S747" s="11"/>
      <c r="T747" s="11"/>
      <c r="U747" s="11"/>
      <c r="V747" s="42">
        <f>F747*$F$40+G747*$G$40+H747*$H$40+I747*$I$40+J747*$J$40+K747*$K$40+L747*$L$40+M747*$M$40+N747*$N$40+O747*$O$40+P747*$P$40+Q747*$Q$40+R747*$R$40+U747*$U$40+S747*$S$40+T747*$T$188</f>
        <v>0</v>
      </c>
      <c r="Y747" s="88" t="s">
        <v>38</v>
      </c>
      <c r="Z747" s="89" t="str">
        <f>IF(F764=1,"Γ1,","")&amp;""&amp;IF(G764=1,"Γ2,","")&amp;""&amp;IF(H764=1,"Γ3,","")&amp;""&amp;IF(I764=1,"Γ4,","")&amp;""&amp;IF(J764=1,"Γ5,","")&amp;""&amp;IF(K764=1,"Γ6,","")&amp;""&amp;IF(L764=1,"Γ7,","")&amp;""&amp;IF(M764=1,"B1,","")&amp;""&amp;IF(N764=1,"B2,","")&amp;""&amp;IF(O764=1,"B3,","")&amp;""&amp;IF(P764=1,"B4,","")&amp;""&amp;IF(Q764=1,"ΦΧ,","")&amp;""&amp;IF(R764=1,"ΚΑΜ,","")&amp;""&amp;IF(U764=1,"ΣΧ,","")&amp;""&amp;IF(T764=1,"Κ28,","")&amp;""&amp;IF(S764=1,"ΣΕΥΠ,","")</f>
        <v/>
      </c>
    </row>
    <row r="748" spans="1:26" ht="15.75" hidden="1" outlineLevel="1" thickBot="1">
      <c r="A748" s="65">
        <v>4</v>
      </c>
      <c r="B748" s="392"/>
      <c r="C748" s="21"/>
      <c r="D748" s="22"/>
      <c r="E748" s="136"/>
      <c r="F748" s="31"/>
      <c r="G748" s="31"/>
      <c r="H748" s="31"/>
      <c r="I748" s="31"/>
      <c r="J748" s="31"/>
      <c r="K748" s="13"/>
      <c r="L748" s="13"/>
      <c r="M748" s="13"/>
      <c r="N748" s="13"/>
      <c r="O748" s="13"/>
      <c r="P748" s="13"/>
      <c r="Q748" s="13"/>
      <c r="R748" s="31"/>
      <c r="S748" s="31"/>
      <c r="T748" s="31"/>
      <c r="U748" s="13"/>
      <c r="V748" s="46"/>
      <c r="Y748" s="90" t="s">
        <v>40</v>
      </c>
      <c r="Z748" s="91" t="str">
        <f>IF(F773=1,"Γ1,","")&amp;""&amp;IF(G773=1,"Γ2,","")&amp;""&amp;IF(H773=1,"Γ3,","")&amp;""&amp;IF(I773=1,"Γ4,","")&amp;""&amp;IF(J773=1,"Γ5,","")&amp;""&amp;IF(K773=1,"Γ6,","")&amp;""&amp;IF(L773=1,"Γ7,","")&amp;""&amp;IF(M773=1,"B1,","")&amp;""&amp;IF(N773=1,"B2,","")&amp;""&amp;IF(O773=1,"B3,","")&amp;""&amp;IF(P773=1,"B4,","")&amp;""&amp;IF(Q773=1,"ΦΧ,","")&amp;""&amp;IF(R773=1,"ΚΑΜ,","")&amp;""&amp;IF(U773=1,"ΣΧ,","")&amp;""&amp;IF(T773=1,"Κ28,","")&amp;""&amp;IF(S773=1,"ΣΕΥΠ,","")</f>
        <v/>
      </c>
    </row>
    <row r="749" spans="1:26" ht="12.75" hidden="1" outlineLevel="1">
      <c r="A749" s="65">
        <v>4</v>
      </c>
      <c r="B749" s="392"/>
      <c r="C749" s="55" t="s">
        <v>35</v>
      </c>
      <c r="D749" s="19" t="s">
        <v>31</v>
      </c>
      <c r="E749" s="15"/>
      <c r="F749" s="12"/>
      <c r="G749" s="12"/>
      <c r="H749" s="12"/>
      <c r="I749" s="12"/>
      <c r="J749" s="12"/>
      <c r="K749" s="12"/>
      <c r="L749" s="12"/>
      <c r="M749" s="104"/>
      <c r="N749" s="12"/>
      <c r="O749" s="12"/>
      <c r="P749" s="12"/>
      <c r="Q749" s="12"/>
      <c r="R749" s="12"/>
      <c r="S749" s="12"/>
      <c r="T749" s="12"/>
      <c r="U749" s="12"/>
      <c r="V749" s="42">
        <f t="shared" ref="V749:V756" si="48">F749*$F$40+G749*$G$40+H749*$H$40+I749*$I$40+J749*$J$40+K749*$K$40+L749*$L$40+M749*$M$40+N749*$N$40+O749*$O$40+P749*$P$40+Q749*$Q$40+R749*$R$40+U749*$U$40+S749*$S$40+T749*$T$188</f>
        <v>0</v>
      </c>
    </row>
    <row r="750" spans="1:26" ht="12.75" hidden="1" outlineLevel="1">
      <c r="A750" s="65">
        <v>4</v>
      </c>
      <c r="B750" s="392"/>
      <c r="C750" s="56"/>
      <c r="D750" s="20" t="s">
        <v>32</v>
      </c>
      <c r="E750" s="135"/>
      <c r="F750" s="11"/>
      <c r="G750" s="11"/>
      <c r="H750" s="11"/>
      <c r="I750" s="11"/>
      <c r="J750" s="11"/>
      <c r="K750" s="11"/>
      <c r="L750" s="11"/>
      <c r="M750" s="104"/>
      <c r="N750" s="11"/>
      <c r="O750" s="11"/>
      <c r="P750" s="11"/>
      <c r="Q750" s="11"/>
      <c r="R750" s="11"/>
      <c r="S750" s="11"/>
      <c r="T750" s="11"/>
      <c r="U750" s="11"/>
      <c r="V750" s="42">
        <f t="shared" si="48"/>
        <v>0</v>
      </c>
      <c r="W750" s="7">
        <f>IF(SUM(F750:S750)=1,1,ROUND(SUM(F750:S750)/2+SUM(F750:S750)+IF(T750=1,3,0),0))</f>
        <v>0</v>
      </c>
    </row>
    <row r="751" spans="1:26" ht="12.75" hidden="1" outlineLevel="1">
      <c r="A751" s="65">
        <v>4</v>
      </c>
      <c r="B751" s="392"/>
      <c r="C751" s="56"/>
      <c r="D751" s="19" t="s">
        <v>33</v>
      </c>
      <c r="E751" s="15"/>
      <c r="F751" s="12"/>
      <c r="G751" s="12"/>
      <c r="H751" s="12"/>
      <c r="I751" s="12"/>
      <c r="J751" s="12"/>
      <c r="K751" s="12"/>
      <c r="L751" s="12"/>
      <c r="M751" s="104"/>
      <c r="N751" s="12"/>
      <c r="O751" s="12"/>
      <c r="P751" s="12"/>
      <c r="Q751" s="12"/>
      <c r="R751" s="12"/>
      <c r="S751" s="12"/>
      <c r="T751" s="12"/>
      <c r="U751" s="12"/>
      <c r="V751" s="42">
        <f t="shared" si="48"/>
        <v>0</v>
      </c>
    </row>
    <row r="752" spans="1:26" ht="12.75" hidden="1" outlineLevel="1">
      <c r="A752" s="65">
        <v>4</v>
      </c>
      <c r="B752" s="392"/>
      <c r="C752" s="50">
        <f>E749+E750+E751+E752+E753+E754+E755+E756</f>
        <v>0</v>
      </c>
      <c r="D752" s="20" t="s">
        <v>34</v>
      </c>
      <c r="E752" s="135"/>
      <c r="F752" s="11"/>
      <c r="G752" s="11"/>
      <c r="H752" s="11"/>
      <c r="I752" s="11"/>
      <c r="J752" s="11"/>
      <c r="K752" s="11"/>
      <c r="L752" s="11"/>
      <c r="M752" s="104"/>
      <c r="N752" s="11"/>
      <c r="O752" s="11"/>
      <c r="P752" s="11"/>
      <c r="Q752" s="11"/>
      <c r="R752" s="11"/>
      <c r="S752" s="11"/>
      <c r="T752" s="11"/>
      <c r="U752" s="11"/>
      <c r="V752" s="42">
        <f t="shared" si="48"/>
        <v>0</v>
      </c>
    </row>
    <row r="753" spans="1:23" ht="12.75" hidden="1" outlineLevel="1">
      <c r="A753" s="65">
        <v>4</v>
      </c>
      <c r="B753" s="392"/>
      <c r="C753" s="57" t="s">
        <v>36</v>
      </c>
      <c r="D753" s="19" t="s">
        <v>31</v>
      </c>
      <c r="E753" s="15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42">
        <f t="shared" si="48"/>
        <v>0</v>
      </c>
    </row>
    <row r="754" spans="1:23" ht="12.75" hidden="1" outlineLevel="1">
      <c r="A754" s="65">
        <v>4</v>
      </c>
      <c r="B754" s="392"/>
      <c r="C754" s="58"/>
      <c r="D754" s="20" t="s">
        <v>32</v>
      </c>
      <c r="E754" s="135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42">
        <f t="shared" si="48"/>
        <v>0</v>
      </c>
    </row>
    <row r="755" spans="1:23" ht="12.75" hidden="1" outlineLevel="1">
      <c r="A755" s="65">
        <v>4</v>
      </c>
      <c r="B755" s="392"/>
      <c r="C755" s="59"/>
      <c r="D755" s="19" t="s">
        <v>33</v>
      </c>
      <c r="E755" s="15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42">
        <f t="shared" si="48"/>
        <v>0</v>
      </c>
    </row>
    <row r="756" spans="1:23" ht="12.75" hidden="1" outlineLevel="1">
      <c r="A756" s="65">
        <v>4</v>
      </c>
      <c r="B756" s="392"/>
      <c r="D756" s="20" t="s">
        <v>34</v>
      </c>
      <c r="E756" s="135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42">
        <f t="shared" si="48"/>
        <v>0</v>
      </c>
    </row>
    <row r="757" spans="1:23" ht="12.75" hidden="1" outlineLevel="1">
      <c r="A757" s="65">
        <v>4</v>
      </c>
      <c r="B757" s="392"/>
      <c r="C757" s="21"/>
      <c r="D757" s="22"/>
      <c r="E757" s="136"/>
      <c r="F757" s="31"/>
      <c r="G757" s="31"/>
      <c r="H757" s="31"/>
      <c r="I757" s="31"/>
      <c r="J757" s="31"/>
      <c r="K757" s="13"/>
      <c r="L757" s="13"/>
      <c r="M757" s="13"/>
      <c r="N757" s="13"/>
      <c r="O757" s="13"/>
      <c r="P757" s="13"/>
      <c r="Q757" s="13"/>
      <c r="R757" s="31"/>
      <c r="S757" s="31"/>
      <c r="T757" s="31"/>
      <c r="U757" s="13"/>
      <c r="V757" s="46"/>
    </row>
    <row r="758" spans="1:23" ht="12.75" hidden="1" outlineLevel="1">
      <c r="A758" s="65">
        <v>4</v>
      </c>
      <c r="B758" s="392"/>
      <c r="C758" s="52" t="s">
        <v>37</v>
      </c>
      <c r="D758" s="19" t="s">
        <v>31</v>
      </c>
      <c r="E758" s="15"/>
      <c r="F758" s="12"/>
      <c r="G758" s="12"/>
      <c r="H758" s="12"/>
      <c r="I758" s="12"/>
      <c r="J758" s="12"/>
      <c r="K758" s="12"/>
      <c r="L758" s="12"/>
      <c r="M758" s="104"/>
      <c r="N758" s="12"/>
      <c r="O758" s="12"/>
      <c r="P758" s="12"/>
      <c r="Q758" s="12"/>
      <c r="R758" s="12"/>
      <c r="S758" s="12"/>
      <c r="T758" s="12"/>
      <c r="U758" s="12"/>
      <c r="V758" s="42">
        <f>F758*$F$40+G758*$G$40+H758*$H$40+I758*$I$40+J758*$J$40+K758*$K$40+L758*$L$40+M758*$M$40+N758*$N$40+O758*$O$40+P758*$P$40+Q758*$Q$40+R758*$R$40+U758*$U$40+S758*$S$40+T758*$T$188</f>
        <v>0</v>
      </c>
    </row>
    <row r="759" spans="1:23" ht="12.75" hidden="1" outlineLevel="1">
      <c r="A759" s="65">
        <v>4</v>
      </c>
      <c r="B759" s="392"/>
      <c r="C759" s="53"/>
      <c r="D759" s="20" t="s">
        <v>32</v>
      </c>
      <c r="E759" s="135"/>
      <c r="F759" s="11"/>
      <c r="G759" s="11"/>
      <c r="H759" s="11"/>
      <c r="I759" s="11"/>
      <c r="J759" s="11"/>
      <c r="K759" s="11"/>
      <c r="L759" s="11"/>
      <c r="M759" s="104"/>
      <c r="N759" s="11"/>
      <c r="O759" s="11"/>
      <c r="P759" s="11"/>
      <c r="Q759" s="11"/>
      <c r="R759" s="11"/>
      <c r="S759" s="11"/>
      <c r="T759" s="11"/>
      <c r="U759" s="11"/>
      <c r="V759" s="42">
        <f>F759*$F$40+G759*$G$40+H759*$H$40+I759*$I$40+J759*$J$40+K759*$K$40+L759*$L$40+M759*$M$40+N759*$N$40+O759*$O$40+P759*$P$40+Q759*$Q$40+R759*$R$40+U759*$U$40+S759*$S$40+T759*$T$188</f>
        <v>0</v>
      </c>
      <c r="W759" s="7">
        <f>IF(SUM(F759:S759)=1,1,ROUND(SUM(F759:S759)/2+SUM(F759:S759)+IF(T759=1,3,0),0))</f>
        <v>0</v>
      </c>
    </row>
    <row r="760" spans="1:23" ht="12.75" hidden="1" outlineLevel="1">
      <c r="A760" s="65">
        <v>4</v>
      </c>
      <c r="B760" s="392"/>
      <c r="C760" s="54"/>
      <c r="D760" s="19" t="s">
        <v>33</v>
      </c>
      <c r="E760" s="15"/>
      <c r="F760" s="12"/>
      <c r="G760" s="12"/>
      <c r="H760" s="12"/>
      <c r="I760" s="12"/>
      <c r="J760" s="12"/>
      <c r="K760" s="12"/>
      <c r="L760" s="12"/>
      <c r="M760" s="104"/>
      <c r="N760" s="12"/>
      <c r="O760" s="12"/>
      <c r="P760" s="12"/>
      <c r="Q760" s="12"/>
      <c r="R760" s="12"/>
      <c r="S760" s="12"/>
      <c r="T760" s="12"/>
      <c r="U760" s="12"/>
      <c r="V760" s="42">
        <f>F760*$F$40+G760*$G$40+H760*$H$40+I760*$I$40+J760*$J$40+K760*$K$40+L760*$L$40+M760*$M$40+N760*$N$40+O760*$O$40+P760*$P$40+Q760*$Q$40+R760*$R$40+U760*$U$40+S760*$S$40+T760*$T$188</f>
        <v>0</v>
      </c>
    </row>
    <row r="761" spans="1:23" ht="12.75" hidden="1" outlineLevel="1">
      <c r="A761" s="65">
        <v>4</v>
      </c>
      <c r="B761" s="392"/>
      <c r="C761" s="18">
        <f>E758+E759+E760+E761</f>
        <v>0</v>
      </c>
      <c r="D761" s="20" t="s">
        <v>34</v>
      </c>
      <c r="E761" s="135"/>
      <c r="F761" s="11"/>
      <c r="G761" s="11"/>
      <c r="H761" s="11"/>
      <c r="I761" s="11"/>
      <c r="J761" s="11"/>
      <c r="K761" s="11"/>
      <c r="L761" s="11"/>
      <c r="M761" s="104"/>
      <c r="N761" s="11"/>
      <c r="O761" s="11"/>
      <c r="P761" s="11"/>
      <c r="Q761" s="11"/>
      <c r="R761" s="11"/>
      <c r="S761" s="11"/>
      <c r="T761" s="11"/>
      <c r="U761" s="11"/>
      <c r="V761" s="42">
        <f>F761*$F$40+G761*$G$40+H761*$H$40+I761*$I$40+J761*$J$40+K761*$K$40+L761*$L$40+M761*$M$40+N761*$N$40+O761*$O$40+P761*$P$40+Q761*$Q$40+R761*$R$40+U761*$U$40+S761*$S$40+T761*$T$188</f>
        <v>0</v>
      </c>
    </row>
    <row r="762" spans="1:23" ht="12.75" hidden="1" outlineLevel="1">
      <c r="A762" s="65">
        <v>4</v>
      </c>
      <c r="B762" s="392"/>
      <c r="C762" s="21"/>
      <c r="D762" s="22"/>
      <c r="E762" s="136"/>
      <c r="F762" s="31"/>
      <c r="G762" s="31"/>
      <c r="H762" s="31"/>
      <c r="I762" s="31"/>
      <c r="J762" s="31"/>
      <c r="K762" s="13"/>
      <c r="L762" s="13"/>
      <c r="M762" s="13"/>
      <c r="N762" s="13"/>
      <c r="O762" s="13"/>
      <c r="P762" s="13"/>
      <c r="Q762" s="13"/>
      <c r="R762" s="31"/>
      <c r="S762" s="31"/>
      <c r="T762" s="31"/>
      <c r="U762" s="13"/>
      <c r="V762" s="46"/>
    </row>
    <row r="763" spans="1:23" ht="12.75" hidden="1" outlineLevel="1">
      <c r="A763" s="65">
        <v>4</v>
      </c>
      <c r="B763" s="392"/>
      <c r="C763" s="55" t="s">
        <v>38</v>
      </c>
      <c r="D763" s="19" t="s">
        <v>31</v>
      </c>
      <c r="E763" s="15"/>
      <c r="F763" s="12"/>
      <c r="G763" s="12"/>
      <c r="H763" s="12"/>
      <c r="I763" s="12"/>
      <c r="J763" s="12"/>
      <c r="K763" s="12"/>
      <c r="L763" s="12"/>
      <c r="M763" s="104"/>
      <c r="N763" s="12"/>
      <c r="O763" s="12"/>
      <c r="P763" s="12"/>
      <c r="Q763" s="12"/>
      <c r="R763" s="12"/>
      <c r="S763" s="12"/>
      <c r="T763" s="12"/>
      <c r="U763" s="12"/>
      <c r="V763" s="42">
        <f t="shared" ref="V763:V770" si="49">F763*$F$40+G763*$G$40+H763*$H$40+I763*$I$40+J763*$J$40+K763*$K$40+L763*$L$40+M763*$M$40+N763*$N$40+O763*$O$40+P763*$P$40+Q763*$Q$40+R763*$R$40+U763*$U$40+S763*$S$40+T763*$T$188</f>
        <v>0</v>
      </c>
    </row>
    <row r="764" spans="1:23" ht="12.75" hidden="1" outlineLevel="1">
      <c r="A764" s="65">
        <v>4</v>
      </c>
      <c r="B764" s="392"/>
      <c r="C764" s="56"/>
      <c r="D764" s="20" t="s">
        <v>32</v>
      </c>
      <c r="E764" s="135"/>
      <c r="F764" s="11"/>
      <c r="G764" s="11"/>
      <c r="H764" s="11"/>
      <c r="I764" s="11"/>
      <c r="J764" s="11"/>
      <c r="K764" s="11"/>
      <c r="L764" s="11"/>
      <c r="M764" s="104"/>
      <c r="N764" s="11"/>
      <c r="O764" s="11"/>
      <c r="P764" s="11"/>
      <c r="Q764" s="11"/>
      <c r="R764" s="11"/>
      <c r="S764" s="11"/>
      <c r="T764" s="11"/>
      <c r="U764" s="11"/>
      <c r="V764" s="42">
        <f t="shared" si="49"/>
        <v>0</v>
      </c>
      <c r="W764" s="7">
        <f>IF(SUM(F764:S764)=1,1,ROUND(SUM(F764:S764)/2+SUM(F764:S764)+IF(T764=1,3,0),0))</f>
        <v>0</v>
      </c>
    </row>
    <row r="765" spans="1:23" ht="12.75" hidden="1" outlineLevel="1">
      <c r="A765" s="65">
        <v>4</v>
      </c>
      <c r="B765" s="392"/>
      <c r="C765" s="56"/>
      <c r="D765" s="19" t="s">
        <v>33</v>
      </c>
      <c r="E765" s="15"/>
      <c r="F765" s="12"/>
      <c r="G765" s="12"/>
      <c r="H765" s="12"/>
      <c r="I765" s="12"/>
      <c r="J765" s="12"/>
      <c r="K765" s="12"/>
      <c r="L765" s="12"/>
      <c r="M765" s="104"/>
      <c r="N765" s="12"/>
      <c r="O765" s="12"/>
      <c r="P765" s="12"/>
      <c r="Q765" s="12"/>
      <c r="R765" s="12"/>
      <c r="S765" s="12"/>
      <c r="T765" s="12"/>
      <c r="U765" s="12"/>
      <c r="V765" s="42">
        <f t="shared" si="49"/>
        <v>0</v>
      </c>
    </row>
    <row r="766" spans="1:23" ht="12.75" hidden="1" outlineLevel="1">
      <c r="A766" s="65">
        <v>4</v>
      </c>
      <c r="B766" s="392"/>
      <c r="C766" s="50">
        <f>E763+E764+E765+E766+E767+E768+E769+E770</f>
        <v>0</v>
      </c>
      <c r="D766" s="20" t="s">
        <v>34</v>
      </c>
      <c r="E766" s="135"/>
      <c r="F766" s="11"/>
      <c r="G766" s="11"/>
      <c r="H766" s="11"/>
      <c r="I766" s="11"/>
      <c r="J766" s="11"/>
      <c r="K766" s="11"/>
      <c r="L766" s="11"/>
      <c r="M766" s="104"/>
      <c r="N766" s="11"/>
      <c r="O766" s="11"/>
      <c r="P766" s="11"/>
      <c r="Q766" s="11"/>
      <c r="R766" s="11"/>
      <c r="S766" s="11"/>
      <c r="T766" s="11"/>
      <c r="U766" s="11"/>
      <c r="V766" s="42">
        <f t="shared" si="49"/>
        <v>0</v>
      </c>
    </row>
    <row r="767" spans="1:23" ht="12.75" hidden="1" outlineLevel="1">
      <c r="A767" s="65">
        <v>4</v>
      </c>
      <c r="B767" s="392"/>
      <c r="C767" s="57" t="s">
        <v>39</v>
      </c>
      <c r="D767" s="19" t="s">
        <v>31</v>
      </c>
      <c r="E767" s="15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42">
        <f t="shared" si="49"/>
        <v>0</v>
      </c>
    </row>
    <row r="768" spans="1:23" ht="12.75" hidden="1" outlineLevel="1">
      <c r="A768" s="65">
        <v>4</v>
      </c>
      <c r="B768" s="392"/>
      <c r="C768" s="58"/>
      <c r="D768" s="20" t="s">
        <v>32</v>
      </c>
      <c r="E768" s="135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42">
        <f t="shared" si="49"/>
        <v>0</v>
      </c>
    </row>
    <row r="769" spans="1:26" ht="12.75" hidden="1" outlineLevel="1">
      <c r="A769" s="65">
        <v>4</v>
      </c>
      <c r="B769" s="392"/>
      <c r="C769" s="59"/>
      <c r="D769" s="19" t="s">
        <v>33</v>
      </c>
      <c r="E769" s="15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42">
        <f t="shared" si="49"/>
        <v>0</v>
      </c>
    </row>
    <row r="770" spans="1:26" ht="12.75" hidden="1" outlineLevel="1">
      <c r="A770" s="65">
        <v>4</v>
      </c>
      <c r="B770" s="392"/>
      <c r="D770" s="20" t="s">
        <v>34</v>
      </c>
      <c r="E770" s="135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42">
        <f t="shared" si="49"/>
        <v>0</v>
      </c>
    </row>
    <row r="771" spans="1:26" ht="12.75" hidden="1" outlineLevel="1">
      <c r="A771" s="65">
        <v>4</v>
      </c>
      <c r="B771" s="392"/>
      <c r="C771" s="21"/>
      <c r="D771" s="22"/>
      <c r="E771" s="136"/>
      <c r="F771" s="31"/>
      <c r="G771" s="31"/>
      <c r="H771" s="31"/>
      <c r="I771" s="31"/>
      <c r="J771" s="31"/>
      <c r="K771" s="13"/>
      <c r="L771" s="13"/>
      <c r="M771" s="13"/>
      <c r="N771" s="13"/>
      <c r="O771" s="13"/>
      <c r="P771" s="13"/>
      <c r="Q771" s="13"/>
      <c r="R771" s="31"/>
      <c r="S771" s="31"/>
      <c r="T771" s="31"/>
      <c r="U771" s="13"/>
      <c r="V771" s="46"/>
    </row>
    <row r="772" spans="1:26" ht="12.75" hidden="1" outlineLevel="1">
      <c r="A772" s="65">
        <v>4</v>
      </c>
      <c r="B772" s="392"/>
      <c r="C772" s="52" t="s">
        <v>40</v>
      </c>
      <c r="D772" s="19" t="s">
        <v>31</v>
      </c>
      <c r="E772" s="15"/>
      <c r="F772" s="12"/>
      <c r="G772" s="12"/>
      <c r="H772" s="12"/>
      <c r="I772" s="12"/>
      <c r="J772" s="12"/>
      <c r="K772" s="12"/>
      <c r="L772" s="12"/>
      <c r="M772" s="104"/>
      <c r="N772" s="12"/>
      <c r="O772" s="12"/>
      <c r="P772" s="12"/>
      <c r="Q772" s="12"/>
      <c r="R772" s="12"/>
      <c r="S772" s="12"/>
      <c r="T772" s="12"/>
      <c r="U772" s="12"/>
      <c r="V772" s="42">
        <f>F772*$F$40+G772*$G$40+H772*$H$40+I772*$I$40+J772*$J$40+K772*$K$40+L772*$L$40+M772*$M$40+N772*$N$40+O772*$O$40+P772*$P$40+Q772*$Q$40+R772*$R$40+U772*$U$40+S772*$S$40+T772*$T$188</f>
        <v>0</v>
      </c>
    </row>
    <row r="773" spans="1:26" ht="12.75" hidden="1" outlineLevel="1">
      <c r="A773" s="65">
        <v>4</v>
      </c>
      <c r="B773" s="392"/>
      <c r="C773" s="53"/>
      <c r="D773" s="20" t="s">
        <v>32</v>
      </c>
      <c r="E773" s="135"/>
      <c r="F773" s="11"/>
      <c r="G773" s="11"/>
      <c r="H773" s="11"/>
      <c r="I773" s="11"/>
      <c r="J773" s="11"/>
      <c r="K773" s="11"/>
      <c r="L773" s="11"/>
      <c r="M773" s="104"/>
      <c r="N773" s="11"/>
      <c r="O773" s="11"/>
      <c r="P773" s="11"/>
      <c r="Q773" s="11"/>
      <c r="R773" s="11"/>
      <c r="S773" s="11"/>
      <c r="T773" s="11"/>
      <c r="U773" s="11"/>
      <c r="V773" s="42">
        <f>F773*$F$40+G773*$G$40+H773*$H$40+I773*$I$40+J773*$J$40+K773*$K$40+L773*$L$40+M773*$M$40+N773*$N$40+O773*$O$40+P773*$P$40+Q773*$Q$40+R773*$R$40+U773*$U$40+S773*$S$40+T773*$T$188</f>
        <v>0</v>
      </c>
      <c r="W773" s="7">
        <f>IF(SUM(F773:S773)=1,1,ROUND(SUM(F773:S773)/2+SUM(F773:S773)+IF(T773=1,3,0),0))</f>
        <v>0</v>
      </c>
    </row>
    <row r="774" spans="1:26" ht="12.75" hidden="1" outlineLevel="1">
      <c r="A774" s="65">
        <v>4</v>
      </c>
      <c r="B774" s="392"/>
      <c r="C774" s="54"/>
      <c r="D774" s="19" t="s">
        <v>33</v>
      </c>
      <c r="E774" s="15"/>
      <c r="F774" s="12"/>
      <c r="G774" s="12"/>
      <c r="H774" s="12"/>
      <c r="I774" s="12"/>
      <c r="J774" s="12"/>
      <c r="K774" s="12"/>
      <c r="L774" s="12"/>
      <c r="M774" s="104"/>
      <c r="N774" s="12"/>
      <c r="O774" s="12"/>
      <c r="P774" s="12"/>
      <c r="Q774" s="12"/>
      <c r="R774" s="12"/>
      <c r="S774" s="12"/>
      <c r="T774" s="12"/>
      <c r="U774" s="12"/>
      <c r="V774" s="42">
        <f>F774*$F$40+G774*$G$40+H774*$H$40+I774*$I$40+J774*$J$40+K774*$K$40+L774*$L$40+M774*$M$40+N774*$N$40+O774*$O$40+P774*$P$40+Q774*$Q$40+R774*$R$40+U774*$U$40+S774*$S$40+T774*$T$188</f>
        <v>0</v>
      </c>
    </row>
    <row r="775" spans="1:26" ht="12.75" hidden="1" outlineLevel="1">
      <c r="A775" s="65">
        <v>4</v>
      </c>
      <c r="B775" s="392"/>
      <c r="C775" s="18">
        <f>E772+E773+E774+E775</f>
        <v>0</v>
      </c>
      <c r="D775" s="20" t="s">
        <v>34</v>
      </c>
      <c r="E775" s="135"/>
      <c r="F775" s="11"/>
      <c r="G775" s="11"/>
      <c r="H775" s="11"/>
      <c r="I775" s="11"/>
      <c r="J775" s="11"/>
      <c r="K775" s="11"/>
      <c r="L775" s="11"/>
      <c r="M775" s="104"/>
      <c r="N775" s="11"/>
      <c r="O775" s="11"/>
      <c r="P775" s="11"/>
      <c r="Q775" s="11"/>
      <c r="R775" s="11"/>
      <c r="S775" s="11"/>
      <c r="T775" s="11">
        <v>1</v>
      </c>
      <c r="U775" s="11"/>
      <c r="V775" s="42">
        <f>F775*$F$40+G775*$G$40+H775*$H$40+I775*$I$40+J775*$J$40+K775*$K$40+L775*$L$40+M775*$M$40+N775*$N$40+O775*$O$40+P775*$P$40+Q775*$Q$40+R775*$R$40+U775*$U$40+S775*$S$40+T775*$T$188</f>
        <v>150</v>
      </c>
    </row>
    <row r="776" spans="1:26" ht="14.25" hidden="1" customHeight="1" outlineLevel="1">
      <c r="A776" s="65">
        <v>4</v>
      </c>
      <c r="B776" s="110"/>
      <c r="C776" s="21"/>
      <c r="D776" s="22"/>
      <c r="E776" s="136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31"/>
      <c r="U776" s="13"/>
      <c r="V776" s="46"/>
    </row>
    <row r="777" spans="1:26" hidden="1" outlineLevel="1">
      <c r="Z777" s="298"/>
    </row>
    <row r="778" spans="1:26" collapsed="1"/>
  </sheetData>
  <sheetProtection password="CF6E" sheet="1" objects="1" scenarios="1"/>
  <mergeCells count="105">
    <mergeCell ref="B115:B146"/>
    <mergeCell ref="B113:B114"/>
    <mergeCell ref="C76:C77"/>
    <mergeCell ref="B152:B183"/>
    <mergeCell ref="B189:B220"/>
    <mergeCell ref="C261:C262"/>
    <mergeCell ref="C224:C225"/>
    <mergeCell ref="B224:B225"/>
    <mergeCell ref="E187:E188"/>
    <mergeCell ref="D187:D188"/>
    <mergeCell ref="B150:B151"/>
    <mergeCell ref="B39:B40"/>
    <mergeCell ref="B41:B72"/>
    <mergeCell ref="B76:B77"/>
    <mergeCell ref="B78:B109"/>
    <mergeCell ref="C409:C410"/>
    <mergeCell ref="C150:C151"/>
    <mergeCell ref="D113:D114"/>
    <mergeCell ref="B187:B188"/>
    <mergeCell ref="B261:B262"/>
    <mergeCell ref="C187:C188"/>
    <mergeCell ref="D409:D410"/>
    <mergeCell ref="B300:B331"/>
    <mergeCell ref="D298:D299"/>
    <mergeCell ref="A222:XFD223"/>
    <mergeCell ref="E224:E225"/>
    <mergeCell ref="D224:D225"/>
    <mergeCell ref="B298:B299"/>
    <mergeCell ref="D39:D40"/>
    <mergeCell ref="E39:E40"/>
    <mergeCell ref="C113:C114"/>
    <mergeCell ref="C39:C40"/>
    <mergeCell ref="D76:D77"/>
    <mergeCell ref="E76:E77"/>
    <mergeCell ref="B226:B257"/>
    <mergeCell ref="B446:B447"/>
    <mergeCell ref="B448:B479"/>
    <mergeCell ref="E298:E299"/>
    <mergeCell ref="B374:B405"/>
    <mergeCell ref="B263:B294"/>
    <mergeCell ref="E261:E262"/>
    <mergeCell ref="C372:C373"/>
    <mergeCell ref="B485:B516"/>
    <mergeCell ref="D557:D558"/>
    <mergeCell ref="C335:C336"/>
    <mergeCell ref="C483:C484"/>
    <mergeCell ref="C446:C447"/>
    <mergeCell ref="B337:B368"/>
    <mergeCell ref="C298:C299"/>
    <mergeCell ref="B409:B410"/>
    <mergeCell ref="D335:D336"/>
    <mergeCell ref="B372:B373"/>
    <mergeCell ref="D372:D373"/>
    <mergeCell ref="B335:B336"/>
    <mergeCell ref="B411:B442"/>
    <mergeCell ref="B520:B521"/>
    <mergeCell ref="C557:C558"/>
    <mergeCell ref="B596:B627"/>
    <mergeCell ref="D631:D632"/>
    <mergeCell ref="B557:B558"/>
    <mergeCell ref="D520:D521"/>
    <mergeCell ref="B559:B590"/>
    <mergeCell ref="B594:B595"/>
    <mergeCell ref="B631:B632"/>
    <mergeCell ref="C520:C521"/>
    <mergeCell ref="D594:D595"/>
    <mergeCell ref="B744:B775"/>
    <mergeCell ref="B707:B738"/>
    <mergeCell ref="D742:D743"/>
    <mergeCell ref="C742:C743"/>
    <mergeCell ref="B742:B743"/>
    <mergeCell ref="C631:C632"/>
    <mergeCell ref="AE2:AI2"/>
    <mergeCell ref="AJ2:AN2"/>
    <mergeCell ref="B705:B706"/>
    <mergeCell ref="B668:B669"/>
    <mergeCell ref="C668:C669"/>
    <mergeCell ref="E742:E743"/>
    <mergeCell ref="D705:D706"/>
    <mergeCell ref="E705:E706"/>
    <mergeCell ref="B670:B701"/>
    <mergeCell ref="C705:C706"/>
    <mergeCell ref="D261:D262"/>
    <mergeCell ref="B633:B664"/>
    <mergeCell ref="E594:E595"/>
    <mergeCell ref="B483:B484"/>
    <mergeCell ref="B522:B553"/>
    <mergeCell ref="C594:C595"/>
    <mergeCell ref="E520:E521"/>
    <mergeCell ref="E557:E558"/>
    <mergeCell ref="AO2:AS2"/>
    <mergeCell ref="AT2:AX2"/>
    <mergeCell ref="D668:D669"/>
    <mergeCell ref="E668:E669"/>
    <mergeCell ref="E631:E632"/>
    <mergeCell ref="E335:E336"/>
    <mergeCell ref="D446:D447"/>
    <mergeCell ref="E372:E373"/>
    <mergeCell ref="D150:D151"/>
    <mergeCell ref="E483:E484"/>
    <mergeCell ref="E409:E410"/>
    <mergeCell ref="E113:E114"/>
    <mergeCell ref="E150:E151"/>
    <mergeCell ref="E446:E447"/>
    <mergeCell ref="D483:D484"/>
  </mergeCells>
  <phoneticPr fontId="10" type="noConversion"/>
  <conditionalFormatting sqref="F59:U59 F110:U110 F82:U82 F96:U96 F147:U147 F119:U119 F133:U133 F184:U184 F156:U156 F170:U170 F221:U221 F193:U193 F207:U207 F73:U73 F45:U45">
    <cfRule type="expression" dxfId="394" priority="543" stopIfTrue="1">
      <formula>SUM(F41:F44)&gt;1</formula>
    </cfRule>
  </conditionalFormatting>
  <conditionalFormatting sqref="F91:U91 F105:U105 F128:U128 F142:U142 F165:U165 F179:U179 F202:U202 F216:U216 F54:U54 F68:U68">
    <cfRule type="expression" dxfId="393" priority="544" stopIfTrue="1">
      <formula>SUM(F46:F53)&gt;1</formula>
    </cfRule>
  </conditionalFormatting>
  <conditionalFormatting sqref="S73:U73 S82:U82 S96:U96 S110:U110 S119:U119 S133:U133 S147:U147 S156:U156 S170:U170 S184:U184 S193:U193 S207:U207 S221:U221 F258:U258 F295:U295 F332:U332 F369:U369 F406:U406 F443:U443 F480:U480 F517:U517 F554:U554 F591:U591 F628:U628 F665:U665 F674:U674 F688:U688 F702:U702 F711:U711 F725:U725 F739:U739 F748:U748 F762:U762 F776:U776 S45:U45 F651:U651 F637:U637 F614:U614 F600:U600 F577:U577 F563:U563 F540:U540 F526:U526 F503:U503 F489:U489 F466:U466 F452:U452 F429:U429 F415:U415 F392:U392 F378:U378 F355:U355 F341:U341 F318:U318 F304:U304 F281:U281 F267:U267 F244:U244 F230:U230 S59:U59">
    <cfRule type="expression" dxfId="392" priority="542" stopIfTrue="1">
      <formula>SUM(F41:F44)&gt;1</formula>
    </cfRule>
  </conditionalFormatting>
  <conditionalFormatting sqref="S91:U91 S105:U105 S128:U128 S142:U142 S165:U165 S179:U179 S202:U202 S216:U216 F683:U683 F697:U697 F720:U720 F734:U734 F757:U757 F771:U771 S54:U54 F660:U660 F646:U646 F623:U623 F609:U609 F586:U586 F572:U572 F549:U549 F535:U535 F512:U512 F498:U498 F475:U475 F461:U461 F438:U438 F424:U424 F401:U401 F387:U387 F364:U364 F350:U350 F327:U327 F313:U313 F290:U290 F276:U276 F253:U253 F239:U239 S68:U68">
    <cfRule type="expression" dxfId="391" priority="541" stopIfTrue="1">
      <formula>SUM(F46:F53)&gt;1</formula>
    </cfRule>
  </conditionalFormatting>
  <conditionalFormatting sqref="T762 T776 T295 T332 T369 T406 T702 T637 T651 T665 T600 T614 T628 T711 T725 T739 T230 T244 T258 T267 T281 T674 T688 T378 T392 T341 T355 T304 T318 T748">
    <cfRule type="expression" dxfId="390" priority="526" stopIfTrue="1">
      <formula>SUM(T226:T229)&gt;1</formula>
    </cfRule>
  </conditionalFormatting>
  <conditionalFormatting sqref="F230:J230 F244:J244">
    <cfRule type="expression" dxfId="389" priority="466" stopIfTrue="1">
      <formula>SUM(F226:F229)&gt;1</formula>
    </cfRule>
  </conditionalFormatting>
  <conditionalFormatting sqref="F239:J239 F253:J253">
    <cfRule type="expression" dxfId="388" priority="465" stopIfTrue="1">
      <formula>SUM(F231:F238)&gt;1</formula>
    </cfRule>
  </conditionalFormatting>
  <conditionalFormatting sqref="F267:J267 F281:J281">
    <cfRule type="expression" dxfId="387" priority="464" stopIfTrue="1">
      <formula>SUM(F263:F266)&gt;1</formula>
    </cfRule>
  </conditionalFormatting>
  <conditionalFormatting sqref="F276:J276 F290:J290">
    <cfRule type="expression" dxfId="386" priority="463" stopIfTrue="1">
      <formula>SUM(F268:F275)&gt;1</formula>
    </cfRule>
  </conditionalFormatting>
  <conditionalFormatting sqref="F304:J304 F318:J318">
    <cfRule type="expression" dxfId="385" priority="462" stopIfTrue="1">
      <formula>SUM(F300:F303)&gt;1</formula>
    </cfRule>
  </conditionalFormatting>
  <conditionalFormatting sqref="F313:J313 F327:J327">
    <cfRule type="expression" dxfId="384" priority="461" stopIfTrue="1">
      <formula>SUM(F305:F312)&gt;1</formula>
    </cfRule>
  </conditionalFormatting>
  <conditionalFormatting sqref="F341:J341 F355:J355">
    <cfRule type="expression" dxfId="383" priority="460" stopIfTrue="1">
      <formula>SUM(F337:F340)&gt;1</formula>
    </cfRule>
  </conditionalFormatting>
  <conditionalFormatting sqref="F350:J350 F364:J364">
    <cfRule type="expression" dxfId="382" priority="459" stopIfTrue="1">
      <formula>SUM(F342:F349)&gt;1</formula>
    </cfRule>
  </conditionalFormatting>
  <conditionalFormatting sqref="F378:J378 F392:J392">
    <cfRule type="expression" dxfId="381" priority="458" stopIfTrue="1">
      <formula>SUM(F374:F377)&gt;1</formula>
    </cfRule>
  </conditionalFormatting>
  <conditionalFormatting sqref="F387:J387 F401:J401">
    <cfRule type="expression" dxfId="380" priority="457" stopIfTrue="1">
      <formula>SUM(F379:F386)&gt;1</formula>
    </cfRule>
  </conditionalFormatting>
  <conditionalFormatting sqref="F415:J415 F429:J429">
    <cfRule type="expression" dxfId="379" priority="456" stopIfTrue="1">
      <formula>SUM(F411:F414)&gt;1</formula>
    </cfRule>
  </conditionalFormatting>
  <conditionalFormatting sqref="F424:J424 F438:J438">
    <cfRule type="expression" dxfId="378" priority="455" stopIfTrue="1">
      <formula>SUM(F416:F423)&gt;1</formula>
    </cfRule>
  </conditionalFormatting>
  <conditionalFormatting sqref="F452:J452 F466:J466">
    <cfRule type="expression" dxfId="377" priority="454" stopIfTrue="1">
      <formula>SUM(F448:F451)&gt;1</formula>
    </cfRule>
  </conditionalFormatting>
  <conditionalFormatting sqref="F461:J461 F475:J475">
    <cfRule type="expression" dxfId="376" priority="453" stopIfTrue="1">
      <formula>SUM(F453:F460)&gt;1</formula>
    </cfRule>
  </conditionalFormatting>
  <conditionalFormatting sqref="F489:J489 F503:J503">
    <cfRule type="expression" dxfId="375" priority="452" stopIfTrue="1">
      <formula>SUM(F485:F488)&gt;1</formula>
    </cfRule>
  </conditionalFormatting>
  <conditionalFormatting sqref="F498:J498 F512:J512">
    <cfRule type="expression" dxfId="374" priority="451" stopIfTrue="1">
      <formula>SUM(F490:F497)&gt;1</formula>
    </cfRule>
  </conditionalFormatting>
  <conditionalFormatting sqref="F526:J526 F540:J540">
    <cfRule type="expression" dxfId="373" priority="450" stopIfTrue="1">
      <formula>SUM(F522:F525)&gt;1</formula>
    </cfRule>
  </conditionalFormatting>
  <conditionalFormatting sqref="F535:J535 F549:J549">
    <cfRule type="expression" dxfId="372" priority="449" stopIfTrue="1">
      <formula>SUM(F527:F534)&gt;1</formula>
    </cfRule>
  </conditionalFormatting>
  <conditionalFormatting sqref="F563:J563 F577:J577">
    <cfRule type="expression" dxfId="371" priority="448" stopIfTrue="1">
      <formula>SUM(F559:F562)&gt;1</formula>
    </cfRule>
  </conditionalFormatting>
  <conditionalFormatting sqref="F572:J572 F586:J586">
    <cfRule type="expression" dxfId="370" priority="447" stopIfTrue="1">
      <formula>SUM(F564:F571)&gt;1</formula>
    </cfRule>
  </conditionalFormatting>
  <conditionalFormatting sqref="F600:J600 F614:J614">
    <cfRule type="expression" dxfId="369" priority="446" stopIfTrue="1">
      <formula>SUM(F596:F599)&gt;1</formula>
    </cfRule>
  </conditionalFormatting>
  <conditionalFormatting sqref="F609:J609 F623:J623">
    <cfRule type="expression" dxfId="368" priority="445" stopIfTrue="1">
      <formula>SUM(F601:F608)&gt;1</formula>
    </cfRule>
  </conditionalFormatting>
  <conditionalFormatting sqref="F637:J637 F651:J651">
    <cfRule type="expression" dxfId="367" priority="444" stopIfTrue="1">
      <formula>SUM(F633:F636)&gt;1</formula>
    </cfRule>
  </conditionalFormatting>
  <conditionalFormatting sqref="F646:J646 F660:J660">
    <cfRule type="expression" dxfId="366" priority="443" stopIfTrue="1">
      <formula>SUM(F638:F645)&gt;1</formula>
    </cfRule>
  </conditionalFormatting>
  <conditionalFormatting sqref="F674:J674 F688:J688">
    <cfRule type="expression" dxfId="365" priority="442" stopIfTrue="1">
      <formula>SUM(F670:F673)&gt;1</formula>
    </cfRule>
  </conditionalFormatting>
  <conditionalFormatting sqref="F683:J683 F697:J697">
    <cfRule type="expression" dxfId="364" priority="441" stopIfTrue="1">
      <formula>SUM(F675:F682)&gt;1</formula>
    </cfRule>
  </conditionalFormatting>
  <conditionalFormatting sqref="F711:J711 F725:J725">
    <cfRule type="expression" dxfId="363" priority="440" stopIfTrue="1">
      <formula>SUM(F707:F710)&gt;1</formula>
    </cfRule>
  </conditionalFormatting>
  <conditionalFormatting sqref="F720:J720 F734:J734">
    <cfRule type="expression" dxfId="362" priority="439" stopIfTrue="1">
      <formula>SUM(F712:F719)&gt;1</formula>
    </cfRule>
  </conditionalFormatting>
  <conditionalFormatting sqref="F748:J748 F762:J762">
    <cfRule type="expression" dxfId="361" priority="438" stopIfTrue="1">
      <formula>SUM(F744:F747)&gt;1</formula>
    </cfRule>
  </conditionalFormatting>
  <conditionalFormatting sqref="F757:J757 F771:J771">
    <cfRule type="expression" dxfId="360" priority="437" stopIfTrue="1">
      <formula>SUM(F749:F756)&gt;1</formula>
    </cfRule>
  </conditionalFormatting>
  <conditionalFormatting sqref="R230 R244">
    <cfRule type="expression" dxfId="359" priority="436" stopIfTrue="1">
      <formula>SUM(R226:R229)&gt;1</formula>
    </cfRule>
  </conditionalFormatting>
  <conditionalFormatting sqref="R239 R253">
    <cfRule type="expression" dxfId="358" priority="435" stopIfTrue="1">
      <formula>SUM(R231:R238)&gt;1</formula>
    </cfRule>
  </conditionalFormatting>
  <conditionalFormatting sqref="S244 S230">
    <cfRule type="expression" dxfId="357" priority="434" stopIfTrue="1">
      <formula>SUM(S226:S229)&gt;1</formula>
    </cfRule>
  </conditionalFormatting>
  <conditionalFormatting sqref="S253 S239">
    <cfRule type="expression" dxfId="356" priority="433" stopIfTrue="1">
      <formula>SUM(S231:S238)&gt;1</formula>
    </cfRule>
  </conditionalFormatting>
  <conditionalFormatting sqref="R267 R281">
    <cfRule type="expression" dxfId="355" priority="432" stopIfTrue="1">
      <formula>SUM(R263:R266)&gt;1</formula>
    </cfRule>
  </conditionalFormatting>
  <conditionalFormatting sqref="R276 R290">
    <cfRule type="expression" dxfId="354" priority="431" stopIfTrue="1">
      <formula>SUM(R268:R275)&gt;1</formula>
    </cfRule>
  </conditionalFormatting>
  <conditionalFormatting sqref="S281 S267">
    <cfRule type="expression" dxfId="353" priority="430" stopIfTrue="1">
      <formula>SUM(S263:S266)&gt;1</formula>
    </cfRule>
  </conditionalFormatting>
  <conditionalFormatting sqref="S290 S276">
    <cfRule type="expression" dxfId="352" priority="429" stopIfTrue="1">
      <formula>SUM(S268:S275)&gt;1</formula>
    </cfRule>
  </conditionalFormatting>
  <conditionalFormatting sqref="R304 R318">
    <cfRule type="expression" dxfId="351" priority="428" stopIfTrue="1">
      <formula>SUM(R300:R303)&gt;1</formula>
    </cfRule>
  </conditionalFormatting>
  <conditionalFormatting sqref="R313 R327">
    <cfRule type="expression" dxfId="350" priority="427" stopIfTrue="1">
      <formula>SUM(R305:R312)&gt;1</formula>
    </cfRule>
  </conditionalFormatting>
  <conditionalFormatting sqref="S318 S304">
    <cfRule type="expression" dxfId="349" priority="426" stopIfTrue="1">
      <formula>SUM(S300:S303)&gt;1</formula>
    </cfRule>
  </conditionalFormatting>
  <conditionalFormatting sqref="S327 S313">
    <cfRule type="expression" dxfId="348" priority="425" stopIfTrue="1">
      <formula>SUM(S305:S312)&gt;1</formula>
    </cfRule>
  </conditionalFormatting>
  <conditionalFormatting sqref="R341 R355">
    <cfRule type="expression" dxfId="347" priority="424" stopIfTrue="1">
      <formula>SUM(R337:R340)&gt;1</formula>
    </cfRule>
  </conditionalFormatting>
  <conditionalFormatting sqref="R350 R364">
    <cfRule type="expression" dxfId="346" priority="423" stopIfTrue="1">
      <formula>SUM(R342:R349)&gt;1</formula>
    </cfRule>
  </conditionalFormatting>
  <conditionalFormatting sqref="S355 S341">
    <cfRule type="expression" dxfId="345" priority="422" stopIfTrue="1">
      <formula>SUM(S337:S340)&gt;1</formula>
    </cfRule>
  </conditionalFormatting>
  <conditionalFormatting sqref="S364 S350">
    <cfRule type="expression" dxfId="344" priority="421" stopIfTrue="1">
      <formula>SUM(S342:S349)&gt;1</formula>
    </cfRule>
  </conditionalFormatting>
  <conditionalFormatting sqref="R378 R392">
    <cfRule type="expression" dxfId="343" priority="420" stopIfTrue="1">
      <formula>SUM(R374:R377)&gt;1</formula>
    </cfRule>
  </conditionalFormatting>
  <conditionalFormatting sqref="R387 R401">
    <cfRule type="expression" dxfId="342" priority="419" stopIfTrue="1">
      <formula>SUM(R379:R386)&gt;1</formula>
    </cfRule>
  </conditionalFormatting>
  <conditionalFormatting sqref="S392 S378">
    <cfRule type="expression" dxfId="341" priority="418" stopIfTrue="1">
      <formula>SUM(S374:S377)&gt;1</formula>
    </cfRule>
  </conditionalFormatting>
  <conditionalFormatting sqref="S401 S387">
    <cfRule type="expression" dxfId="340" priority="417" stopIfTrue="1">
      <formula>SUM(S379:S386)&gt;1</formula>
    </cfRule>
  </conditionalFormatting>
  <conditionalFormatting sqref="R415 R429">
    <cfRule type="expression" dxfId="339" priority="416" stopIfTrue="1">
      <formula>SUM(R411:R414)&gt;1</formula>
    </cfRule>
  </conditionalFormatting>
  <conditionalFormatting sqref="R424 R438">
    <cfRule type="expression" dxfId="338" priority="415" stopIfTrue="1">
      <formula>SUM(R416:R423)&gt;1</formula>
    </cfRule>
  </conditionalFormatting>
  <conditionalFormatting sqref="S429 S415">
    <cfRule type="expression" dxfId="337" priority="414" stopIfTrue="1">
      <formula>SUM(S411:S414)&gt;1</formula>
    </cfRule>
  </conditionalFormatting>
  <conditionalFormatting sqref="S438 S424">
    <cfRule type="expression" dxfId="336" priority="413" stopIfTrue="1">
      <formula>SUM(S416:S423)&gt;1</formula>
    </cfRule>
  </conditionalFormatting>
  <conditionalFormatting sqref="R452 R466">
    <cfRule type="expression" dxfId="335" priority="412" stopIfTrue="1">
      <formula>SUM(R448:R451)&gt;1</formula>
    </cfRule>
  </conditionalFormatting>
  <conditionalFormatting sqref="R461 R475">
    <cfRule type="expression" dxfId="334" priority="411" stopIfTrue="1">
      <formula>SUM(R453:R460)&gt;1</formula>
    </cfRule>
  </conditionalFormatting>
  <conditionalFormatting sqref="S466 S452">
    <cfRule type="expression" dxfId="333" priority="410" stopIfTrue="1">
      <formula>SUM(S448:S451)&gt;1</formula>
    </cfRule>
  </conditionalFormatting>
  <conditionalFormatting sqref="S475 S461">
    <cfRule type="expression" dxfId="332" priority="409" stopIfTrue="1">
      <formula>SUM(S453:S460)&gt;1</formula>
    </cfRule>
  </conditionalFormatting>
  <conditionalFormatting sqref="R489 R503">
    <cfRule type="expression" dxfId="331" priority="408" stopIfTrue="1">
      <formula>SUM(R485:R488)&gt;1</formula>
    </cfRule>
  </conditionalFormatting>
  <conditionalFormatting sqref="R498 R512">
    <cfRule type="expression" dxfId="330" priority="407" stopIfTrue="1">
      <formula>SUM(R490:R497)&gt;1</formula>
    </cfRule>
  </conditionalFormatting>
  <conditionalFormatting sqref="S503 S489">
    <cfRule type="expression" dxfId="329" priority="406" stopIfTrue="1">
      <formula>SUM(S485:S488)&gt;1</formula>
    </cfRule>
  </conditionalFormatting>
  <conditionalFormatting sqref="S512 S498">
    <cfRule type="expression" dxfId="328" priority="405" stopIfTrue="1">
      <formula>SUM(S490:S497)&gt;1</formula>
    </cfRule>
  </conditionalFormatting>
  <conditionalFormatting sqref="R526 R540">
    <cfRule type="expression" dxfId="327" priority="404" stopIfTrue="1">
      <formula>SUM(R522:R525)&gt;1</formula>
    </cfRule>
  </conditionalFormatting>
  <conditionalFormatting sqref="R535 R549">
    <cfRule type="expression" dxfId="326" priority="403" stopIfTrue="1">
      <formula>SUM(R527:R534)&gt;1</formula>
    </cfRule>
  </conditionalFormatting>
  <conditionalFormatting sqref="S540 S526">
    <cfRule type="expression" dxfId="325" priority="402" stopIfTrue="1">
      <formula>SUM(S522:S525)&gt;1</formula>
    </cfRule>
  </conditionalFormatting>
  <conditionalFormatting sqref="S549 S535">
    <cfRule type="expression" dxfId="324" priority="401" stopIfTrue="1">
      <formula>SUM(S527:S534)&gt;1</formula>
    </cfRule>
  </conditionalFormatting>
  <conditionalFormatting sqref="R563 R577">
    <cfRule type="expression" dxfId="323" priority="400" stopIfTrue="1">
      <formula>SUM(R559:R562)&gt;1</formula>
    </cfRule>
  </conditionalFormatting>
  <conditionalFormatting sqref="R572 R586">
    <cfRule type="expression" dxfId="322" priority="399" stopIfTrue="1">
      <formula>SUM(R564:R571)&gt;1</formula>
    </cfRule>
  </conditionalFormatting>
  <conditionalFormatting sqref="S577 S563">
    <cfRule type="expression" dxfId="321" priority="398" stopIfTrue="1">
      <formula>SUM(S559:S562)&gt;1</formula>
    </cfRule>
  </conditionalFormatting>
  <conditionalFormatting sqref="S586 S572">
    <cfRule type="expression" dxfId="320" priority="397" stopIfTrue="1">
      <formula>SUM(S564:S571)&gt;1</formula>
    </cfRule>
  </conditionalFormatting>
  <conditionalFormatting sqref="R600 R614">
    <cfRule type="expression" dxfId="319" priority="396" stopIfTrue="1">
      <formula>SUM(R596:R599)&gt;1</formula>
    </cfRule>
  </conditionalFormatting>
  <conditionalFormatting sqref="R609 R623">
    <cfRule type="expression" dxfId="318" priority="395" stopIfTrue="1">
      <formula>SUM(R601:R608)&gt;1</formula>
    </cfRule>
  </conditionalFormatting>
  <conditionalFormatting sqref="S614 S600">
    <cfRule type="expression" dxfId="317" priority="394" stopIfTrue="1">
      <formula>SUM(S596:S599)&gt;1</formula>
    </cfRule>
  </conditionalFormatting>
  <conditionalFormatting sqref="S623 S609">
    <cfRule type="expression" dxfId="316" priority="393" stopIfTrue="1">
      <formula>SUM(S601:S608)&gt;1</formula>
    </cfRule>
  </conditionalFormatting>
  <conditionalFormatting sqref="R637 R651">
    <cfRule type="expression" dxfId="315" priority="392" stopIfTrue="1">
      <formula>SUM(R633:R636)&gt;1</formula>
    </cfRule>
  </conditionalFormatting>
  <conditionalFormatting sqref="R646 R660">
    <cfRule type="expression" dxfId="314" priority="391" stopIfTrue="1">
      <formula>SUM(R638:R645)&gt;1</formula>
    </cfRule>
  </conditionalFormatting>
  <conditionalFormatting sqref="S651 S637">
    <cfRule type="expression" dxfId="313" priority="390" stopIfTrue="1">
      <formula>SUM(S633:S636)&gt;1</formula>
    </cfRule>
  </conditionalFormatting>
  <conditionalFormatting sqref="S660 S646">
    <cfRule type="expression" dxfId="312" priority="389" stopIfTrue="1">
      <formula>SUM(S638:S645)&gt;1</formula>
    </cfRule>
  </conditionalFormatting>
  <conditionalFormatting sqref="R674 R688">
    <cfRule type="expression" dxfId="311" priority="388" stopIfTrue="1">
      <formula>SUM(R670:R673)&gt;1</formula>
    </cfRule>
  </conditionalFormatting>
  <conditionalFormatting sqref="R683 R697">
    <cfRule type="expression" dxfId="310" priority="387" stopIfTrue="1">
      <formula>SUM(R675:R682)&gt;1</formula>
    </cfRule>
  </conditionalFormatting>
  <conditionalFormatting sqref="S688 S674">
    <cfRule type="expression" dxfId="309" priority="386" stopIfTrue="1">
      <formula>SUM(S670:S673)&gt;1</formula>
    </cfRule>
  </conditionalFormatting>
  <conditionalFormatting sqref="S697 S683">
    <cfRule type="expression" dxfId="308" priority="385" stopIfTrue="1">
      <formula>SUM(S675:S682)&gt;1</formula>
    </cfRule>
  </conditionalFormatting>
  <conditionalFormatting sqref="R711 R725">
    <cfRule type="expression" dxfId="307" priority="384" stopIfTrue="1">
      <formula>SUM(R707:R710)&gt;1</formula>
    </cfRule>
  </conditionalFormatting>
  <conditionalFormatting sqref="R720 R734">
    <cfRule type="expression" dxfId="306" priority="383" stopIfTrue="1">
      <formula>SUM(R712:R719)&gt;1</formula>
    </cfRule>
  </conditionalFormatting>
  <conditionalFormatting sqref="S725 S711">
    <cfRule type="expression" dxfId="305" priority="382" stopIfTrue="1">
      <formula>SUM(S707:S710)&gt;1</formula>
    </cfRule>
  </conditionalFormatting>
  <conditionalFormatting sqref="S734 S720">
    <cfRule type="expression" dxfId="304" priority="381" stopIfTrue="1">
      <formula>SUM(S712:S719)&gt;1</formula>
    </cfRule>
  </conditionalFormatting>
  <conditionalFormatting sqref="R748 R762">
    <cfRule type="expression" dxfId="303" priority="380" stopIfTrue="1">
      <formula>SUM(R744:R747)&gt;1</formula>
    </cfRule>
  </conditionalFormatting>
  <conditionalFormatting sqref="R757 R771">
    <cfRule type="expression" dxfId="302" priority="379" stopIfTrue="1">
      <formula>SUM(R749:R756)&gt;1</formula>
    </cfRule>
  </conditionalFormatting>
  <conditionalFormatting sqref="S762 S748">
    <cfRule type="expression" dxfId="301" priority="378" stopIfTrue="1">
      <formula>SUM(S744:S747)&gt;1</formula>
    </cfRule>
  </conditionalFormatting>
  <conditionalFormatting sqref="S771 S757">
    <cfRule type="expression" dxfId="300" priority="377" stopIfTrue="1">
      <formula>SUM(S749:S756)&gt;1</formula>
    </cfRule>
  </conditionalFormatting>
  <conditionalFormatting sqref="F600:J600 F614:J614">
    <cfRule type="expression" dxfId="299" priority="376" stopIfTrue="1">
      <formula>SUM(F596:F599)&gt;1</formula>
    </cfRule>
  </conditionalFormatting>
  <conditionalFormatting sqref="F609:J609 F623:J623">
    <cfRule type="expression" dxfId="298" priority="375" stopIfTrue="1">
      <formula>SUM(F601:F608)&gt;1</formula>
    </cfRule>
  </conditionalFormatting>
  <conditionalFormatting sqref="R600 R614">
    <cfRule type="expression" dxfId="297" priority="374" stopIfTrue="1">
      <formula>SUM(R596:R599)&gt;1</formula>
    </cfRule>
  </conditionalFormatting>
  <conditionalFormatting sqref="R609 R623">
    <cfRule type="expression" dxfId="296" priority="373" stopIfTrue="1">
      <formula>SUM(R601:R608)&gt;1</formula>
    </cfRule>
  </conditionalFormatting>
  <conditionalFormatting sqref="S614 S600">
    <cfRule type="expression" dxfId="295" priority="372" stopIfTrue="1">
      <formula>SUM(S596:S599)&gt;1</formula>
    </cfRule>
  </conditionalFormatting>
  <conditionalFormatting sqref="S623 S609">
    <cfRule type="expression" dxfId="294" priority="371" stopIfTrue="1">
      <formula>SUM(S601:S608)&gt;1</formula>
    </cfRule>
  </conditionalFormatting>
  <conditionalFormatting sqref="F563:J563 F577:J577">
    <cfRule type="expression" dxfId="293" priority="368" stopIfTrue="1">
      <formula>SUM(F559:F562)&gt;1</formula>
    </cfRule>
  </conditionalFormatting>
  <conditionalFormatting sqref="F572:J572 F586:J586">
    <cfRule type="expression" dxfId="292" priority="367" stopIfTrue="1">
      <formula>SUM(F564:F571)&gt;1</formula>
    </cfRule>
  </conditionalFormatting>
  <conditionalFormatting sqref="R563 R577">
    <cfRule type="expression" dxfId="291" priority="366" stopIfTrue="1">
      <formula>SUM(R559:R562)&gt;1</formula>
    </cfRule>
  </conditionalFormatting>
  <conditionalFormatting sqref="R572 R586">
    <cfRule type="expression" dxfId="290" priority="365" stopIfTrue="1">
      <formula>SUM(R564:R571)&gt;1</formula>
    </cfRule>
  </conditionalFormatting>
  <conditionalFormatting sqref="S577 S563">
    <cfRule type="expression" dxfId="289" priority="364" stopIfTrue="1">
      <formula>SUM(S559:S562)&gt;1</formula>
    </cfRule>
  </conditionalFormatting>
  <conditionalFormatting sqref="S586 S572">
    <cfRule type="expression" dxfId="288" priority="363" stopIfTrue="1">
      <formula>SUM(S564:S571)&gt;1</formula>
    </cfRule>
  </conditionalFormatting>
  <conditionalFormatting sqref="F526:J526 F540:J540">
    <cfRule type="expression" dxfId="287" priority="360" stopIfTrue="1">
      <formula>SUM(F522:F525)&gt;1</formula>
    </cfRule>
  </conditionalFormatting>
  <conditionalFormatting sqref="F535:J535 F549:J549">
    <cfRule type="expression" dxfId="286" priority="359" stopIfTrue="1">
      <formula>SUM(F527:F534)&gt;1</formula>
    </cfRule>
  </conditionalFormatting>
  <conditionalFormatting sqref="R526 R540">
    <cfRule type="expression" dxfId="285" priority="358" stopIfTrue="1">
      <formula>SUM(R522:R525)&gt;1</formula>
    </cfRule>
  </conditionalFormatting>
  <conditionalFormatting sqref="R535 R549">
    <cfRule type="expression" dxfId="284" priority="357" stopIfTrue="1">
      <formula>SUM(R527:R534)&gt;1</formula>
    </cfRule>
  </conditionalFormatting>
  <conditionalFormatting sqref="S540 S526">
    <cfRule type="expression" dxfId="283" priority="356" stopIfTrue="1">
      <formula>SUM(S522:S525)&gt;1</formula>
    </cfRule>
  </conditionalFormatting>
  <conditionalFormatting sqref="S549 S535">
    <cfRule type="expression" dxfId="282" priority="355" stopIfTrue="1">
      <formula>SUM(S527:S534)&gt;1</formula>
    </cfRule>
  </conditionalFormatting>
  <conditionalFormatting sqref="F489:J489 F503:J503">
    <cfRule type="expression" dxfId="281" priority="352" stopIfTrue="1">
      <formula>SUM(F485:F488)&gt;1</formula>
    </cfRule>
  </conditionalFormatting>
  <conditionalFormatting sqref="F498:J498 F512:J512">
    <cfRule type="expression" dxfId="280" priority="351" stopIfTrue="1">
      <formula>SUM(F490:F497)&gt;1</formula>
    </cfRule>
  </conditionalFormatting>
  <conditionalFormatting sqref="R489 R503">
    <cfRule type="expression" dxfId="279" priority="350" stopIfTrue="1">
      <formula>SUM(R485:R488)&gt;1</formula>
    </cfRule>
  </conditionalFormatting>
  <conditionalFormatting sqref="R498 R512">
    <cfRule type="expression" dxfId="278" priority="349" stopIfTrue="1">
      <formula>SUM(R490:R497)&gt;1</formula>
    </cfRule>
  </conditionalFormatting>
  <conditionalFormatting sqref="S503 S489">
    <cfRule type="expression" dxfId="277" priority="348" stopIfTrue="1">
      <formula>SUM(S485:S488)&gt;1</formula>
    </cfRule>
  </conditionalFormatting>
  <conditionalFormatting sqref="S512 S498">
    <cfRule type="expression" dxfId="276" priority="347" stopIfTrue="1">
      <formula>SUM(S490:S497)&gt;1</formula>
    </cfRule>
  </conditionalFormatting>
  <conditionalFormatting sqref="F452:J452 F466:J466">
    <cfRule type="expression" dxfId="275" priority="344" stopIfTrue="1">
      <formula>SUM(F448:F451)&gt;1</formula>
    </cfRule>
  </conditionalFormatting>
  <conditionalFormatting sqref="F461:J461 F475:J475">
    <cfRule type="expression" dxfId="274" priority="343" stopIfTrue="1">
      <formula>SUM(F453:F460)&gt;1</formula>
    </cfRule>
  </conditionalFormatting>
  <conditionalFormatting sqref="R452 R466">
    <cfRule type="expression" dxfId="273" priority="342" stopIfTrue="1">
      <formula>SUM(R448:R451)&gt;1</formula>
    </cfRule>
  </conditionalFormatting>
  <conditionalFormatting sqref="R461 R475">
    <cfRule type="expression" dxfId="272" priority="341" stopIfTrue="1">
      <formula>SUM(R453:R460)&gt;1</formula>
    </cfRule>
  </conditionalFormatting>
  <conditionalFormatting sqref="S466 S452">
    <cfRule type="expression" dxfId="271" priority="340" stopIfTrue="1">
      <formula>SUM(S448:S451)&gt;1</formula>
    </cfRule>
  </conditionalFormatting>
  <conditionalFormatting sqref="S475 S461">
    <cfRule type="expression" dxfId="270" priority="339" stopIfTrue="1">
      <formula>SUM(S453:S460)&gt;1</formula>
    </cfRule>
  </conditionalFormatting>
  <conditionalFormatting sqref="T429 T415">
    <cfRule type="expression" dxfId="269" priority="338" stopIfTrue="1">
      <formula>SUM(T411:T414)&gt;1</formula>
    </cfRule>
  </conditionalFormatting>
  <conditionalFormatting sqref="F415:J415 F429:J429">
    <cfRule type="expression" dxfId="268" priority="335" stopIfTrue="1">
      <formula>SUM(F411:F414)&gt;1</formula>
    </cfRule>
  </conditionalFormatting>
  <conditionalFormatting sqref="F424:J424 F438:J438">
    <cfRule type="expression" dxfId="267" priority="334" stopIfTrue="1">
      <formula>SUM(F416:F423)&gt;1</formula>
    </cfRule>
  </conditionalFormatting>
  <conditionalFormatting sqref="R415 R429">
    <cfRule type="expression" dxfId="266" priority="333" stopIfTrue="1">
      <formula>SUM(R411:R414)&gt;1</formula>
    </cfRule>
  </conditionalFormatting>
  <conditionalFormatting sqref="R424 R438">
    <cfRule type="expression" dxfId="265" priority="332" stopIfTrue="1">
      <formula>SUM(R416:R423)&gt;1</formula>
    </cfRule>
  </conditionalFormatting>
  <conditionalFormatting sqref="S429 S415">
    <cfRule type="expression" dxfId="264" priority="331" stopIfTrue="1">
      <formula>SUM(S411:S414)&gt;1</formula>
    </cfRule>
  </conditionalFormatting>
  <conditionalFormatting sqref="S438 S424">
    <cfRule type="expression" dxfId="263" priority="330" stopIfTrue="1">
      <formula>SUM(S416:S423)&gt;1</formula>
    </cfRule>
  </conditionalFormatting>
  <conditionalFormatting sqref="F378:J378 F392:J392">
    <cfRule type="expression" dxfId="262" priority="327" stopIfTrue="1">
      <formula>SUM(F374:F377)&gt;1</formula>
    </cfRule>
  </conditionalFormatting>
  <conditionalFormatting sqref="F387:J387 F401:J401">
    <cfRule type="expression" dxfId="261" priority="326" stopIfTrue="1">
      <formula>SUM(F379:F386)&gt;1</formula>
    </cfRule>
  </conditionalFormatting>
  <conditionalFormatting sqref="R378 R392">
    <cfRule type="expression" dxfId="260" priority="325" stopIfTrue="1">
      <formula>SUM(R374:R377)&gt;1</formula>
    </cfRule>
  </conditionalFormatting>
  <conditionalFormatting sqref="R387 R401">
    <cfRule type="expression" dxfId="259" priority="324" stopIfTrue="1">
      <formula>SUM(R379:R386)&gt;1</formula>
    </cfRule>
  </conditionalFormatting>
  <conditionalFormatting sqref="S392 S378">
    <cfRule type="expression" dxfId="258" priority="323" stopIfTrue="1">
      <formula>SUM(S374:S377)&gt;1</formula>
    </cfRule>
  </conditionalFormatting>
  <conditionalFormatting sqref="S401 S387">
    <cfRule type="expression" dxfId="257" priority="322" stopIfTrue="1">
      <formula>SUM(S379:S386)&gt;1</formula>
    </cfRule>
  </conditionalFormatting>
  <conditionalFormatting sqref="F341:J341 F355:J355">
    <cfRule type="expression" dxfId="256" priority="319" stopIfTrue="1">
      <formula>SUM(F337:F340)&gt;1</formula>
    </cfRule>
  </conditionalFormatting>
  <conditionalFormatting sqref="F350:J350 F364:J364">
    <cfRule type="expression" dxfId="255" priority="318" stopIfTrue="1">
      <formula>SUM(F342:F349)&gt;1</formula>
    </cfRule>
  </conditionalFormatting>
  <conditionalFormatting sqref="R341 R355">
    <cfRule type="expression" dxfId="254" priority="317" stopIfTrue="1">
      <formula>SUM(R337:R340)&gt;1</formula>
    </cfRule>
  </conditionalFormatting>
  <conditionalFormatting sqref="R350 R364">
    <cfRule type="expression" dxfId="253" priority="316" stopIfTrue="1">
      <formula>SUM(R342:R349)&gt;1</formula>
    </cfRule>
  </conditionalFormatting>
  <conditionalFormatting sqref="S355 S341">
    <cfRule type="expression" dxfId="252" priority="315" stopIfTrue="1">
      <formula>SUM(S337:S340)&gt;1</formula>
    </cfRule>
  </conditionalFormatting>
  <conditionalFormatting sqref="S364 S350">
    <cfRule type="expression" dxfId="251" priority="314" stopIfTrue="1">
      <formula>SUM(S342:S349)&gt;1</formula>
    </cfRule>
  </conditionalFormatting>
  <conditionalFormatting sqref="F304:J304 F318:J318">
    <cfRule type="expression" dxfId="250" priority="311" stopIfTrue="1">
      <formula>SUM(F300:F303)&gt;1</formula>
    </cfRule>
  </conditionalFormatting>
  <conditionalFormatting sqref="F313:J313 F327:J327">
    <cfRule type="expression" dxfId="249" priority="310" stopIfTrue="1">
      <formula>SUM(F305:F312)&gt;1</formula>
    </cfRule>
  </conditionalFormatting>
  <conditionalFormatting sqref="R304 R318">
    <cfRule type="expression" dxfId="248" priority="309" stopIfTrue="1">
      <formula>SUM(R300:R303)&gt;1</formula>
    </cfRule>
  </conditionalFormatting>
  <conditionalFormatting sqref="R313 R327">
    <cfRule type="expression" dxfId="247" priority="308" stopIfTrue="1">
      <formula>SUM(R305:R312)&gt;1</formula>
    </cfRule>
  </conditionalFormatting>
  <conditionalFormatting sqref="S318 S304">
    <cfRule type="expression" dxfId="246" priority="307" stopIfTrue="1">
      <formula>SUM(S300:S303)&gt;1</formula>
    </cfRule>
  </conditionalFormatting>
  <conditionalFormatting sqref="S327 S313">
    <cfRule type="expression" dxfId="245" priority="306" stopIfTrue="1">
      <formula>SUM(S305:S312)&gt;1</formula>
    </cfRule>
  </conditionalFormatting>
  <conditionalFormatting sqref="F267:J267 F281:J281">
    <cfRule type="expression" dxfId="244" priority="305" stopIfTrue="1">
      <formula>SUM(F263:F266)&gt;1</formula>
    </cfRule>
  </conditionalFormatting>
  <conditionalFormatting sqref="F276:J276 F290:J290">
    <cfRule type="expression" dxfId="243" priority="304" stopIfTrue="1">
      <formula>SUM(F268:F275)&gt;1</formula>
    </cfRule>
  </conditionalFormatting>
  <conditionalFormatting sqref="R267 R281">
    <cfRule type="expression" dxfId="242" priority="303" stopIfTrue="1">
      <formula>SUM(R263:R266)&gt;1</formula>
    </cfRule>
  </conditionalFormatting>
  <conditionalFormatting sqref="R276 R290">
    <cfRule type="expression" dxfId="241" priority="302" stopIfTrue="1">
      <formula>SUM(R268:R275)&gt;1</formula>
    </cfRule>
  </conditionalFormatting>
  <conditionalFormatting sqref="S281 S267">
    <cfRule type="expression" dxfId="240" priority="301" stopIfTrue="1">
      <formula>SUM(S263:S266)&gt;1</formula>
    </cfRule>
  </conditionalFormatting>
  <conditionalFormatting sqref="S290 S276">
    <cfRule type="expression" dxfId="239" priority="300" stopIfTrue="1">
      <formula>SUM(S268:S275)&gt;1</formula>
    </cfRule>
  </conditionalFormatting>
  <conditionalFormatting sqref="F674:J674 F688:J688">
    <cfRule type="expression" dxfId="238" priority="297" stopIfTrue="1">
      <formula>SUM(F670:F673)&gt;1</formula>
    </cfRule>
  </conditionalFormatting>
  <conditionalFormatting sqref="F683:J683 F697:J697">
    <cfRule type="expression" dxfId="237" priority="296" stopIfTrue="1">
      <formula>SUM(F675:F682)&gt;1</formula>
    </cfRule>
  </conditionalFormatting>
  <conditionalFormatting sqref="R674 R688">
    <cfRule type="expression" dxfId="236" priority="295" stopIfTrue="1">
      <formula>SUM(R670:R673)&gt;1</formula>
    </cfRule>
  </conditionalFormatting>
  <conditionalFormatting sqref="R683 R697">
    <cfRule type="expression" dxfId="235" priority="294" stopIfTrue="1">
      <formula>SUM(R675:R682)&gt;1</formula>
    </cfRule>
  </conditionalFormatting>
  <conditionalFormatting sqref="S688 S674">
    <cfRule type="expression" dxfId="234" priority="293" stopIfTrue="1">
      <formula>SUM(S670:S673)&gt;1</formula>
    </cfRule>
  </conditionalFormatting>
  <conditionalFormatting sqref="S697 S683">
    <cfRule type="expression" dxfId="233" priority="292" stopIfTrue="1">
      <formula>SUM(S675:S682)&gt;1</formula>
    </cfRule>
  </conditionalFormatting>
  <conditionalFormatting sqref="F674:J674 F688:J688">
    <cfRule type="expression" dxfId="232" priority="291" stopIfTrue="1">
      <formula>SUM(F670:F673)&gt;1</formula>
    </cfRule>
  </conditionalFormatting>
  <conditionalFormatting sqref="F683:J683 F697:J697">
    <cfRule type="expression" dxfId="231" priority="290" stopIfTrue="1">
      <formula>SUM(F675:F682)&gt;1</formula>
    </cfRule>
  </conditionalFormatting>
  <conditionalFormatting sqref="R674 R688">
    <cfRule type="expression" dxfId="230" priority="289" stopIfTrue="1">
      <formula>SUM(R670:R673)&gt;1</formula>
    </cfRule>
  </conditionalFormatting>
  <conditionalFormatting sqref="R683 R697">
    <cfRule type="expression" dxfId="229" priority="288" stopIfTrue="1">
      <formula>SUM(R675:R682)&gt;1</formula>
    </cfRule>
  </conditionalFormatting>
  <conditionalFormatting sqref="S688 S674">
    <cfRule type="expression" dxfId="228" priority="287" stopIfTrue="1">
      <formula>SUM(S670:S673)&gt;1</formula>
    </cfRule>
  </conditionalFormatting>
  <conditionalFormatting sqref="S697 S683">
    <cfRule type="expression" dxfId="227" priority="286" stopIfTrue="1">
      <formula>SUM(S675:S682)&gt;1</formula>
    </cfRule>
  </conditionalFormatting>
  <conditionalFormatting sqref="F637:J637 F651:J651">
    <cfRule type="expression" dxfId="226" priority="285" stopIfTrue="1">
      <formula>SUM(F633:F636)&gt;1</formula>
    </cfRule>
  </conditionalFormatting>
  <conditionalFormatting sqref="F646:J646 F660:J660">
    <cfRule type="expression" dxfId="225" priority="284" stopIfTrue="1">
      <formula>SUM(F638:F645)&gt;1</formula>
    </cfRule>
  </conditionalFormatting>
  <conditionalFormatting sqref="R637 R651">
    <cfRule type="expression" dxfId="224" priority="283" stopIfTrue="1">
      <formula>SUM(R633:R636)&gt;1</formula>
    </cfRule>
  </conditionalFormatting>
  <conditionalFormatting sqref="R646 R660">
    <cfRule type="expression" dxfId="223" priority="282" stopIfTrue="1">
      <formula>SUM(R638:R645)&gt;1</formula>
    </cfRule>
  </conditionalFormatting>
  <conditionalFormatting sqref="S651 S637">
    <cfRule type="expression" dxfId="222" priority="281" stopIfTrue="1">
      <formula>SUM(S633:S636)&gt;1</formula>
    </cfRule>
  </conditionalFormatting>
  <conditionalFormatting sqref="S660 S646">
    <cfRule type="expression" dxfId="221" priority="280" stopIfTrue="1">
      <formula>SUM(S638:S645)&gt;1</formula>
    </cfRule>
  </conditionalFormatting>
  <conditionalFormatting sqref="F637:J637 F651:J651">
    <cfRule type="expression" dxfId="220" priority="277" stopIfTrue="1">
      <formula>SUM(F633:F636)&gt;1</formula>
    </cfRule>
  </conditionalFormatting>
  <conditionalFormatting sqref="F646:J646 F660:J660">
    <cfRule type="expression" dxfId="219" priority="276" stopIfTrue="1">
      <formula>SUM(F638:F645)&gt;1</formula>
    </cfRule>
  </conditionalFormatting>
  <conditionalFormatting sqref="R637 R651">
    <cfRule type="expression" dxfId="218" priority="275" stopIfTrue="1">
      <formula>SUM(R633:R636)&gt;1</formula>
    </cfRule>
  </conditionalFormatting>
  <conditionalFormatting sqref="R646 R660">
    <cfRule type="expression" dxfId="217" priority="274" stopIfTrue="1">
      <formula>SUM(R638:R645)&gt;1</formula>
    </cfRule>
  </conditionalFormatting>
  <conditionalFormatting sqref="S651 S637">
    <cfRule type="expression" dxfId="216" priority="273" stopIfTrue="1">
      <formula>SUM(S633:S636)&gt;1</formula>
    </cfRule>
  </conditionalFormatting>
  <conditionalFormatting sqref="S660 S646">
    <cfRule type="expression" dxfId="215" priority="272" stopIfTrue="1">
      <formula>SUM(S638:S645)&gt;1</formula>
    </cfRule>
  </conditionalFormatting>
  <conditionalFormatting sqref="F600:J600 F614:J614">
    <cfRule type="expression" dxfId="214" priority="269" stopIfTrue="1">
      <formula>SUM(F596:F599)&gt;1</formula>
    </cfRule>
  </conditionalFormatting>
  <conditionalFormatting sqref="F609:J609 F623:J623">
    <cfRule type="expression" dxfId="213" priority="268" stopIfTrue="1">
      <formula>SUM(F601:F608)&gt;1</formula>
    </cfRule>
  </conditionalFormatting>
  <conditionalFormatting sqref="R600 R614">
    <cfRule type="expression" dxfId="212" priority="267" stopIfTrue="1">
      <formula>SUM(R596:R599)&gt;1</formula>
    </cfRule>
  </conditionalFormatting>
  <conditionalFormatting sqref="R609 R623">
    <cfRule type="expression" dxfId="211" priority="266" stopIfTrue="1">
      <formula>SUM(R601:R608)&gt;1</formula>
    </cfRule>
  </conditionalFormatting>
  <conditionalFormatting sqref="S614 S600">
    <cfRule type="expression" dxfId="210" priority="265" stopIfTrue="1">
      <formula>SUM(S596:S599)&gt;1</formula>
    </cfRule>
  </conditionalFormatting>
  <conditionalFormatting sqref="S623 S609">
    <cfRule type="expression" dxfId="209" priority="264" stopIfTrue="1">
      <formula>SUM(S601:S608)&gt;1</formula>
    </cfRule>
  </conditionalFormatting>
  <conditionalFormatting sqref="F600:J600 F614:J614">
    <cfRule type="expression" dxfId="208" priority="261" stopIfTrue="1">
      <formula>SUM(F596:F599)&gt;1</formula>
    </cfRule>
  </conditionalFormatting>
  <conditionalFormatting sqref="F609:J609 F623:J623">
    <cfRule type="expression" dxfId="207" priority="260" stopIfTrue="1">
      <formula>SUM(F601:F608)&gt;1</formula>
    </cfRule>
  </conditionalFormatting>
  <conditionalFormatting sqref="R600 R614">
    <cfRule type="expression" dxfId="206" priority="259" stopIfTrue="1">
      <formula>SUM(R596:R599)&gt;1</formula>
    </cfRule>
  </conditionalFormatting>
  <conditionalFormatting sqref="R609 R623">
    <cfRule type="expression" dxfId="205" priority="258" stopIfTrue="1">
      <formula>SUM(R601:R608)&gt;1</formula>
    </cfRule>
  </conditionalFormatting>
  <conditionalFormatting sqref="S614 S600">
    <cfRule type="expression" dxfId="204" priority="257" stopIfTrue="1">
      <formula>SUM(S596:S599)&gt;1</formula>
    </cfRule>
  </conditionalFormatting>
  <conditionalFormatting sqref="S623 S609">
    <cfRule type="expression" dxfId="203" priority="256" stopIfTrue="1">
      <formula>SUM(S601:S608)&gt;1</formula>
    </cfRule>
  </conditionalFormatting>
  <conditionalFormatting sqref="F563:J563 F577:J577">
    <cfRule type="expression" dxfId="202" priority="253" stopIfTrue="1">
      <formula>SUM(F559:F562)&gt;1</formula>
    </cfRule>
  </conditionalFormatting>
  <conditionalFormatting sqref="F572:J572 F586:J586">
    <cfRule type="expression" dxfId="201" priority="252" stopIfTrue="1">
      <formula>SUM(F564:F571)&gt;1</formula>
    </cfRule>
  </conditionalFormatting>
  <conditionalFormatting sqref="R563 R577">
    <cfRule type="expression" dxfId="200" priority="251" stopIfTrue="1">
      <formula>SUM(R559:R562)&gt;1</formula>
    </cfRule>
  </conditionalFormatting>
  <conditionalFormatting sqref="R572 R586">
    <cfRule type="expression" dxfId="199" priority="250" stopIfTrue="1">
      <formula>SUM(R564:R571)&gt;1</formula>
    </cfRule>
  </conditionalFormatting>
  <conditionalFormatting sqref="S577 S563">
    <cfRule type="expression" dxfId="198" priority="249" stopIfTrue="1">
      <formula>SUM(S559:S562)&gt;1</formula>
    </cfRule>
  </conditionalFormatting>
  <conditionalFormatting sqref="S586 S572">
    <cfRule type="expression" dxfId="197" priority="248" stopIfTrue="1">
      <formula>SUM(S564:S571)&gt;1</formula>
    </cfRule>
  </conditionalFormatting>
  <conditionalFormatting sqref="F563:J563 F577:J577">
    <cfRule type="expression" dxfId="196" priority="245" stopIfTrue="1">
      <formula>SUM(F559:F562)&gt;1</formula>
    </cfRule>
  </conditionalFormatting>
  <conditionalFormatting sqref="F572:J572 F586:J586">
    <cfRule type="expression" dxfId="195" priority="244" stopIfTrue="1">
      <formula>SUM(F564:F571)&gt;1</formula>
    </cfRule>
  </conditionalFormatting>
  <conditionalFormatting sqref="R563 R577">
    <cfRule type="expression" dxfId="194" priority="243" stopIfTrue="1">
      <formula>SUM(R559:R562)&gt;1</formula>
    </cfRule>
  </conditionalFormatting>
  <conditionalFormatting sqref="R572 R586">
    <cfRule type="expression" dxfId="193" priority="242" stopIfTrue="1">
      <formula>SUM(R564:R571)&gt;1</formula>
    </cfRule>
  </conditionalFormatting>
  <conditionalFormatting sqref="S577 S563">
    <cfRule type="expression" dxfId="192" priority="241" stopIfTrue="1">
      <formula>SUM(S559:S562)&gt;1</formula>
    </cfRule>
  </conditionalFormatting>
  <conditionalFormatting sqref="S586 S572">
    <cfRule type="expression" dxfId="191" priority="240" stopIfTrue="1">
      <formula>SUM(S564:S571)&gt;1</formula>
    </cfRule>
  </conditionalFormatting>
  <conditionalFormatting sqref="F526:J526 F540:J540">
    <cfRule type="expression" dxfId="190" priority="237" stopIfTrue="1">
      <formula>SUM(F522:F525)&gt;1</formula>
    </cfRule>
  </conditionalFormatting>
  <conditionalFormatting sqref="F535:J535 F549:J549">
    <cfRule type="expression" dxfId="189" priority="236" stopIfTrue="1">
      <formula>SUM(F527:F534)&gt;1</formula>
    </cfRule>
  </conditionalFormatting>
  <conditionalFormatting sqref="R526 R540">
    <cfRule type="expression" dxfId="188" priority="235" stopIfTrue="1">
      <formula>SUM(R522:R525)&gt;1</formula>
    </cfRule>
  </conditionalFormatting>
  <conditionalFormatting sqref="R535 R549">
    <cfRule type="expression" dxfId="187" priority="234" stopIfTrue="1">
      <formula>SUM(R527:R534)&gt;1</formula>
    </cfRule>
  </conditionalFormatting>
  <conditionalFormatting sqref="S540 S526">
    <cfRule type="expression" dxfId="186" priority="233" stopIfTrue="1">
      <formula>SUM(S522:S525)&gt;1</formula>
    </cfRule>
  </conditionalFormatting>
  <conditionalFormatting sqref="S549 S535">
    <cfRule type="expression" dxfId="185" priority="232" stopIfTrue="1">
      <formula>SUM(S527:S534)&gt;1</formula>
    </cfRule>
  </conditionalFormatting>
  <conditionalFormatting sqref="F526:J526 F540:J540">
    <cfRule type="expression" dxfId="184" priority="229" stopIfTrue="1">
      <formula>SUM(F522:F525)&gt;1</formula>
    </cfRule>
  </conditionalFormatting>
  <conditionalFormatting sqref="F535:J535 F549:J549">
    <cfRule type="expression" dxfId="183" priority="228" stopIfTrue="1">
      <formula>SUM(F527:F534)&gt;1</formula>
    </cfRule>
  </conditionalFormatting>
  <conditionalFormatting sqref="R526 R540">
    <cfRule type="expression" dxfId="182" priority="227" stopIfTrue="1">
      <formula>SUM(R522:R525)&gt;1</formula>
    </cfRule>
  </conditionalFormatting>
  <conditionalFormatting sqref="R535 R549">
    <cfRule type="expression" dxfId="181" priority="226" stopIfTrue="1">
      <formula>SUM(R527:R534)&gt;1</formula>
    </cfRule>
  </conditionalFormatting>
  <conditionalFormatting sqref="S540 S526">
    <cfRule type="expression" dxfId="180" priority="225" stopIfTrue="1">
      <formula>SUM(S522:S525)&gt;1</formula>
    </cfRule>
  </conditionalFormatting>
  <conditionalFormatting sqref="S549 S535">
    <cfRule type="expression" dxfId="179" priority="224" stopIfTrue="1">
      <formula>SUM(S527:S534)&gt;1</formula>
    </cfRule>
  </conditionalFormatting>
  <conditionalFormatting sqref="F489:J489 F503:J503">
    <cfRule type="expression" dxfId="178" priority="221" stopIfTrue="1">
      <formula>SUM(F485:F488)&gt;1</formula>
    </cfRule>
  </conditionalFormatting>
  <conditionalFormatting sqref="F498:J498 F512:J512">
    <cfRule type="expression" dxfId="177" priority="220" stopIfTrue="1">
      <formula>SUM(F490:F497)&gt;1</formula>
    </cfRule>
  </conditionalFormatting>
  <conditionalFormatting sqref="R489 R503">
    <cfRule type="expression" dxfId="176" priority="219" stopIfTrue="1">
      <formula>SUM(R485:R488)&gt;1</formula>
    </cfRule>
  </conditionalFormatting>
  <conditionalFormatting sqref="R498 R512">
    <cfRule type="expression" dxfId="175" priority="218" stopIfTrue="1">
      <formula>SUM(R490:R497)&gt;1</formula>
    </cfRule>
  </conditionalFormatting>
  <conditionalFormatting sqref="S503 S489">
    <cfRule type="expression" dxfId="174" priority="217" stopIfTrue="1">
      <formula>SUM(S485:S488)&gt;1</formula>
    </cfRule>
  </conditionalFormatting>
  <conditionalFormatting sqref="S512 S498">
    <cfRule type="expression" dxfId="173" priority="216" stopIfTrue="1">
      <formula>SUM(S490:S497)&gt;1</formula>
    </cfRule>
  </conditionalFormatting>
  <conditionalFormatting sqref="T503 T489">
    <cfRule type="expression" dxfId="172" priority="215" stopIfTrue="1">
      <formula>SUM(T485:T488)&gt;1</formula>
    </cfRule>
  </conditionalFormatting>
  <conditionalFormatting sqref="F489:J489 F503:J503">
    <cfRule type="expression" dxfId="171" priority="212" stopIfTrue="1">
      <formula>SUM(F485:F488)&gt;1</formula>
    </cfRule>
  </conditionalFormatting>
  <conditionalFormatting sqref="F498:J498 F512:J512">
    <cfRule type="expression" dxfId="170" priority="211" stopIfTrue="1">
      <formula>SUM(F490:F497)&gt;1</formula>
    </cfRule>
  </conditionalFormatting>
  <conditionalFormatting sqref="R489 R503">
    <cfRule type="expression" dxfId="169" priority="210" stopIfTrue="1">
      <formula>SUM(R485:R488)&gt;1</formula>
    </cfRule>
  </conditionalFormatting>
  <conditionalFormatting sqref="R498 R512">
    <cfRule type="expression" dxfId="168" priority="209" stopIfTrue="1">
      <formula>SUM(R490:R497)&gt;1</formula>
    </cfRule>
  </conditionalFormatting>
  <conditionalFormatting sqref="S503 S489">
    <cfRule type="expression" dxfId="167" priority="208" stopIfTrue="1">
      <formula>SUM(S485:S488)&gt;1</formula>
    </cfRule>
  </conditionalFormatting>
  <conditionalFormatting sqref="S512 S498">
    <cfRule type="expression" dxfId="166" priority="207" stopIfTrue="1">
      <formula>SUM(S490:S497)&gt;1</formula>
    </cfRule>
  </conditionalFormatting>
  <conditionalFormatting sqref="T452 T466">
    <cfRule type="expression" dxfId="165" priority="206" stopIfTrue="1">
      <formula>SUM(T448:T451)&gt;1</formula>
    </cfRule>
  </conditionalFormatting>
  <conditionalFormatting sqref="F452:J452 F466:J466">
    <cfRule type="expression" dxfId="164" priority="203" stopIfTrue="1">
      <formula>SUM(F448:F451)&gt;1</formula>
    </cfRule>
  </conditionalFormatting>
  <conditionalFormatting sqref="F461:J461 F475:J475">
    <cfRule type="expression" dxfId="163" priority="202" stopIfTrue="1">
      <formula>SUM(F453:F460)&gt;1</formula>
    </cfRule>
  </conditionalFormatting>
  <conditionalFormatting sqref="R452 R466">
    <cfRule type="expression" dxfId="162" priority="201" stopIfTrue="1">
      <formula>SUM(R448:R451)&gt;1</formula>
    </cfRule>
  </conditionalFormatting>
  <conditionalFormatting sqref="R461 R475">
    <cfRule type="expression" dxfId="161" priority="200" stopIfTrue="1">
      <formula>SUM(R453:R460)&gt;1</formula>
    </cfRule>
  </conditionalFormatting>
  <conditionalFormatting sqref="S466 S452">
    <cfRule type="expression" dxfId="160" priority="199" stopIfTrue="1">
      <formula>SUM(S448:S451)&gt;1</formula>
    </cfRule>
  </conditionalFormatting>
  <conditionalFormatting sqref="S475 S461">
    <cfRule type="expression" dxfId="159" priority="198" stopIfTrue="1">
      <formula>SUM(S453:S460)&gt;1</formula>
    </cfRule>
  </conditionalFormatting>
  <conditionalFormatting sqref="F452:J452 F466:J466">
    <cfRule type="expression" dxfId="158" priority="195" stopIfTrue="1">
      <formula>SUM(F448:F451)&gt;1</formula>
    </cfRule>
  </conditionalFormatting>
  <conditionalFormatting sqref="F461:J461 F475:J475">
    <cfRule type="expression" dxfId="157" priority="194" stopIfTrue="1">
      <formula>SUM(F453:F460)&gt;1</formula>
    </cfRule>
  </conditionalFormatting>
  <conditionalFormatting sqref="R452 R466">
    <cfRule type="expression" dxfId="156" priority="193" stopIfTrue="1">
      <formula>SUM(R448:R451)&gt;1</formula>
    </cfRule>
  </conditionalFormatting>
  <conditionalFormatting sqref="R461 R475">
    <cfRule type="expression" dxfId="155" priority="192" stopIfTrue="1">
      <formula>SUM(R453:R460)&gt;1</formula>
    </cfRule>
  </conditionalFormatting>
  <conditionalFormatting sqref="S466 S452">
    <cfRule type="expression" dxfId="154" priority="191" stopIfTrue="1">
      <formula>SUM(S448:S451)&gt;1</formula>
    </cfRule>
  </conditionalFormatting>
  <conditionalFormatting sqref="S475 S461">
    <cfRule type="expression" dxfId="153" priority="190" stopIfTrue="1">
      <formula>SUM(S453:S460)&gt;1</formula>
    </cfRule>
  </conditionalFormatting>
  <conditionalFormatting sqref="T429 T415">
    <cfRule type="expression" dxfId="152" priority="189" stopIfTrue="1">
      <formula>SUM(T411:T414)&gt;1</formula>
    </cfRule>
  </conditionalFormatting>
  <conditionalFormatting sqref="F415:J415 F429:J429">
    <cfRule type="expression" dxfId="151" priority="186" stopIfTrue="1">
      <formula>SUM(F411:F414)&gt;1</formula>
    </cfRule>
  </conditionalFormatting>
  <conditionalFormatting sqref="F424:J424 F438:J438">
    <cfRule type="expression" dxfId="150" priority="185" stopIfTrue="1">
      <formula>SUM(F416:F423)&gt;1</formula>
    </cfRule>
  </conditionalFormatting>
  <conditionalFormatting sqref="R415 R429">
    <cfRule type="expression" dxfId="149" priority="184" stopIfTrue="1">
      <formula>SUM(R411:R414)&gt;1</formula>
    </cfRule>
  </conditionalFormatting>
  <conditionalFormatting sqref="R424 R438">
    <cfRule type="expression" dxfId="148" priority="183" stopIfTrue="1">
      <formula>SUM(R416:R423)&gt;1</formula>
    </cfRule>
  </conditionalFormatting>
  <conditionalFormatting sqref="S429 S415">
    <cfRule type="expression" dxfId="147" priority="182" stopIfTrue="1">
      <formula>SUM(S411:S414)&gt;1</formula>
    </cfRule>
  </conditionalFormatting>
  <conditionalFormatting sqref="S438 S424">
    <cfRule type="expression" dxfId="146" priority="181" stopIfTrue="1">
      <formula>SUM(S416:S423)&gt;1</formula>
    </cfRule>
  </conditionalFormatting>
  <conditionalFormatting sqref="F415:J415 F429:J429">
    <cfRule type="expression" dxfId="145" priority="178" stopIfTrue="1">
      <formula>SUM(F411:F414)&gt;1</formula>
    </cfRule>
  </conditionalFormatting>
  <conditionalFormatting sqref="F424:J424 F438:J438">
    <cfRule type="expression" dxfId="144" priority="177" stopIfTrue="1">
      <formula>SUM(F416:F423)&gt;1</formula>
    </cfRule>
  </conditionalFormatting>
  <conditionalFormatting sqref="R415 R429">
    <cfRule type="expression" dxfId="143" priority="176" stopIfTrue="1">
      <formula>SUM(R411:R414)&gt;1</formula>
    </cfRule>
  </conditionalFormatting>
  <conditionalFormatting sqref="R424 R438">
    <cfRule type="expression" dxfId="142" priority="175" stopIfTrue="1">
      <formula>SUM(R416:R423)&gt;1</formula>
    </cfRule>
  </conditionalFormatting>
  <conditionalFormatting sqref="S429 S415">
    <cfRule type="expression" dxfId="141" priority="174" stopIfTrue="1">
      <formula>SUM(S411:S414)&gt;1</formula>
    </cfRule>
  </conditionalFormatting>
  <conditionalFormatting sqref="S438 S424">
    <cfRule type="expression" dxfId="140" priority="173" stopIfTrue="1">
      <formula>SUM(S416:S423)&gt;1</formula>
    </cfRule>
  </conditionalFormatting>
  <conditionalFormatting sqref="F378:J378 F392:J392">
    <cfRule type="expression" dxfId="139" priority="170" stopIfTrue="1">
      <formula>SUM(F374:F377)&gt;1</formula>
    </cfRule>
  </conditionalFormatting>
  <conditionalFormatting sqref="F387:J387 F401:J401">
    <cfRule type="expression" dxfId="138" priority="169" stopIfTrue="1">
      <formula>SUM(F379:F386)&gt;1</formula>
    </cfRule>
  </conditionalFormatting>
  <conditionalFormatting sqref="R378 R392">
    <cfRule type="expression" dxfId="137" priority="168" stopIfTrue="1">
      <formula>SUM(R374:R377)&gt;1</formula>
    </cfRule>
  </conditionalFormatting>
  <conditionalFormatting sqref="R387 R401">
    <cfRule type="expression" dxfId="136" priority="167" stopIfTrue="1">
      <formula>SUM(R379:R386)&gt;1</formula>
    </cfRule>
  </conditionalFormatting>
  <conditionalFormatting sqref="S392 S378">
    <cfRule type="expression" dxfId="135" priority="166" stopIfTrue="1">
      <formula>SUM(S374:S377)&gt;1</formula>
    </cfRule>
  </conditionalFormatting>
  <conditionalFormatting sqref="S401 S387">
    <cfRule type="expression" dxfId="134" priority="165" stopIfTrue="1">
      <formula>SUM(S379:S386)&gt;1</formula>
    </cfRule>
  </conditionalFormatting>
  <conditionalFormatting sqref="F378:J378 F392:J392">
    <cfRule type="expression" dxfId="133" priority="162" stopIfTrue="1">
      <formula>SUM(F374:F377)&gt;1</formula>
    </cfRule>
  </conditionalFormatting>
  <conditionalFormatting sqref="F387:J387 F401:J401">
    <cfRule type="expression" dxfId="132" priority="161" stopIfTrue="1">
      <formula>SUM(F379:F386)&gt;1</formula>
    </cfRule>
  </conditionalFormatting>
  <conditionalFormatting sqref="R378 R392">
    <cfRule type="expression" dxfId="131" priority="160" stopIfTrue="1">
      <formula>SUM(R374:R377)&gt;1</formula>
    </cfRule>
  </conditionalFormatting>
  <conditionalFormatting sqref="R387 R401">
    <cfRule type="expression" dxfId="130" priority="159" stopIfTrue="1">
      <formula>SUM(R379:R386)&gt;1</formula>
    </cfRule>
  </conditionalFormatting>
  <conditionalFormatting sqref="S392 S378">
    <cfRule type="expression" dxfId="129" priority="158" stopIfTrue="1">
      <formula>SUM(S374:S377)&gt;1</formula>
    </cfRule>
  </conditionalFormatting>
  <conditionalFormatting sqref="S401 S387">
    <cfRule type="expression" dxfId="128" priority="157" stopIfTrue="1">
      <formula>SUM(S379:S386)&gt;1</formula>
    </cfRule>
  </conditionalFormatting>
  <conditionalFormatting sqref="F341:J341 F355:J355">
    <cfRule type="expression" dxfId="127" priority="154" stopIfTrue="1">
      <formula>SUM(F337:F340)&gt;1</formula>
    </cfRule>
  </conditionalFormatting>
  <conditionalFormatting sqref="F350:J350 F364:J364">
    <cfRule type="expression" dxfId="126" priority="153" stopIfTrue="1">
      <formula>SUM(F342:F349)&gt;1</formula>
    </cfRule>
  </conditionalFormatting>
  <conditionalFormatting sqref="R341 R355">
    <cfRule type="expression" dxfId="125" priority="152" stopIfTrue="1">
      <formula>SUM(R337:R340)&gt;1</formula>
    </cfRule>
  </conditionalFormatting>
  <conditionalFormatting sqref="R350 R364">
    <cfRule type="expression" dxfId="124" priority="151" stopIfTrue="1">
      <formula>SUM(R342:R349)&gt;1</formula>
    </cfRule>
  </conditionalFormatting>
  <conditionalFormatting sqref="S355 S341">
    <cfRule type="expression" dxfId="123" priority="150" stopIfTrue="1">
      <formula>SUM(S337:S340)&gt;1</formula>
    </cfRule>
  </conditionalFormatting>
  <conditionalFormatting sqref="S364 S350">
    <cfRule type="expression" dxfId="122" priority="149" stopIfTrue="1">
      <formula>SUM(S342:S349)&gt;1</formula>
    </cfRule>
  </conditionalFormatting>
  <conditionalFormatting sqref="F341:J341 F355:J355">
    <cfRule type="expression" dxfId="121" priority="148" stopIfTrue="1">
      <formula>SUM(F337:F340)&gt;1</formula>
    </cfRule>
  </conditionalFormatting>
  <conditionalFormatting sqref="F350:J350 F364:J364">
    <cfRule type="expression" dxfId="120" priority="147" stopIfTrue="1">
      <formula>SUM(F342:F349)&gt;1</formula>
    </cfRule>
  </conditionalFormatting>
  <conditionalFormatting sqref="R341 R355">
    <cfRule type="expression" dxfId="119" priority="146" stopIfTrue="1">
      <formula>SUM(R337:R340)&gt;1</formula>
    </cfRule>
  </conditionalFormatting>
  <conditionalFormatting sqref="R350 R364">
    <cfRule type="expression" dxfId="118" priority="145" stopIfTrue="1">
      <formula>SUM(R342:R349)&gt;1</formula>
    </cfRule>
  </conditionalFormatting>
  <conditionalFormatting sqref="S355 S341">
    <cfRule type="expression" dxfId="117" priority="144" stopIfTrue="1">
      <formula>SUM(S337:S340)&gt;1</formula>
    </cfRule>
  </conditionalFormatting>
  <conditionalFormatting sqref="S364 S350">
    <cfRule type="expression" dxfId="116" priority="143" stopIfTrue="1">
      <formula>SUM(S342:S349)&gt;1</formula>
    </cfRule>
  </conditionalFormatting>
  <conditionalFormatting sqref="F304:J304 F318:J318">
    <cfRule type="expression" dxfId="115" priority="142" stopIfTrue="1">
      <formula>SUM(F300:F303)&gt;1</formula>
    </cfRule>
  </conditionalFormatting>
  <conditionalFormatting sqref="F313:J313 F327:J327">
    <cfRule type="expression" dxfId="114" priority="141" stopIfTrue="1">
      <formula>SUM(F305:F312)&gt;1</formula>
    </cfRule>
  </conditionalFormatting>
  <conditionalFormatting sqref="R304 R318">
    <cfRule type="expression" dxfId="113" priority="140" stopIfTrue="1">
      <formula>SUM(R300:R303)&gt;1</formula>
    </cfRule>
  </conditionalFormatting>
  <conditionalFormatting sqref="R313 R327">
    <cfRule type="expression" dxfId="112" priority="139" stopIfTrue="1">
      <formula>SUM(R305:R312)&gt;1</formula>
    </cfRule>
  </conditionalFormatting>
  <conditionalFormatting sqref="S318 S304">
    <cfRule type="expression" dxfId="111" priority="138" stopIfTrue="1">
      <formula>SUM(S300:S303)&gt;1</formula>
    </cfRule>
  </conditionalFormatting>
  <conditionalFormatting sqref="S327 S313">
    <cfRule type="expression" dxfId="110" priority="137" stopIfTrue="1">
      <formula>SUM(S305:S312)&gt;1</formula>
    </cfRule>
  </conditionalFormatting>
  <conditionalFormatting sqref="R267 R281">
    <cfRule type="expression" dxfId="109" priority="122" stopIfTrue="1">
      <formula>SUM(R263:R266)&gt;1</formula>
    </cfRule>
  </conditionalFormatting>
  <conditionalFormatting sqref="R276 R290">
    <cfRule type="expression" dxfId="108" priority="121" stopIfTrue="1">
      <formula>SUM(R268:R275)&gt;1</formula>
    </cfRule>
  </conditionalFormatting>
  <conditionalFormatting sqref="R267 R281">
    <cfRule type="expression" dxfId="107" priority="120" stopIfTrue="1">
      <formula>SUM(R263:R266)&gt;1</formula>
    </cfRule>
  </conditionalFormatting>
  <conditionalFormatting sqref="R276 R290">
    <cfRule type="expression" dxfId="106" priority="119" stopIfTrue="1">
      <formula>SUM(R268:R275)&gt;1</formula>
    </cfRule>
  </conditionalFormatting>
  <conditionalFormatting sqref="S281 S267">
    <cfRule type="expression" dxfId="105" priority="118" stopIfTrue="1">
      <formula>SUM(S263:S266)&gt;1</formula>
    </cfRule>
  </conditionalFormatting>
  <conditionalFormatting sqref="S290 S276">
    <cfRule type="expression" dxfId="104" priority="117" stopIfTrue="1">
      <formula>SUM(S268:S275)&gt;1</formula>
    </cfRule>
  </conditionalFormatting>
  <conditionalFormatting sqref="S281 S267">
    <cfRule type="expression" dxfId="103" priority="116" stopIfTrue="1">
      <formula>SUM(S263:S266)&gt;1</formula>
    </cfRule>
  </conditionalFormatting>
  <conditionalFormatting sqref="S290 S276">
    <cfRule type="expression" dxfId="102" priority="115" stopIfTrue="1">
      <formula>SUM(S268:S275)&gt;1</formula>
    </cfRule>
  </conditionalFormatting>
  <conditionalFormatting sqref="R304 R318">
    <cfRule type="expression" dxfId="101" priority="114" stopIfTrue="1">
      <formula>SUM(R300:R303)&gt;1</formula>
    </cfRule>
  </conditionalFormatting>
  <conditionalFormatting sqref="R313 R327">
    <cfRule type="expression" dxfId="100" priority="113" stopIfTrue="1">
      <formula>SUM(R305:R312)&gt;1</formula>
    </cfRule>
  </conditionalFormatting>
  <conditionalFormatting sqref="R304 R318">
    <cfRule type="expression" dxfId="99" priority="112" stopIfTrue="1">
      <formula>SUM(R300:R303)&gt;1</formula>
    </cfRule>
  </conditionalFormatting>
  <conditionalFormatting sqref="R313 R327">
    <cfRule type="expression" dxfId="98" priority="111" stopIfTrue="1">
      <formula>SUM(R305:R312)&gt;1</formula>
    </cfRule>
  </conditionalFormatting>
  <conditionalFormatting sqref="S318 S304">
    <cfRule type="expression" dxfId="97" priority="110" stopIfTrue="1">
      <formula>SUM(S300:S303)&gt;1</formula>
    </cfRule>
  </conditionalFormatting>
  <conditionalFormatting sqref="S327 S313">
    <cfRule type="expression" dxfId="96" priority="109" stopIfTrue="1">
      <formula>SUM(S305:S312)&gt;1</formula>
    </cfRule>
  </conditionalFormatting>
  <conditionalFormatting sqref="S318 S304">
    <cfRule type="expression" dxfId="95" priority="108" stopIfTrue="1">
      <formula>SUM(S300:S303)&gt;1</formula>
    </cfRule>
  </conditionalFormatting>
  <conditionalFormatting sqref="S327 S313">
    <cfRule type="expression" dxfId="94" priority="107" stopIfTrue="1">
      <formula>SUM(S305:S312)&gt;1</formula>
    </cfRule>
  </conditionalFormatting>
  <conditionalFormatting sqref="R378 R392">
    <cfRule type="expression" dxfId="93" priority="106" stopIfTrue="1">
      <formula>SUM(R374:R377)&gt;1</formula>
    </cfRule>
  </conditionalFormatting>
  <conditionalFormatting sqref="R387 R401">
    <cfRule type="expression" dxfId="92" priority="105" stopIfTrue="1">
      <formula>SUM(R379:R386)&gt;1</formula>
    </cfRule>
  </conditionalFormatting>
  <conditionalFormatting sqref="R378 R392">
    <cfRule type="expression" dxfId="91" priority="104" stopIfTrue="1">
      <formula>SUM(R374:R377)&gt;1</formula>
    </cfRule>
  </conditionalFormatting>
  <conditionalFormatting sqref="R387 R401">
    <cfRule type="expression" dxfId="90" priority="103" stopIfTrue="1">
      <formula>SUM(R379:R386)&gt;1</formula>
    </cfRule>
  </conditionalFormatting>
  <conditionalFormatting sqref="S392 S378">
    <cfRule type="expression" dxfId="89" priority="102" stopIfTrue="1">
      <formula>SUM(S374:S377)&gt;1</formula>
    </cfRule>
  </conditionalFormatting>
  <conditionalFormatting sqref="S401 S387">
    <cfRule type="expression" dxfId="88" priority="101" stopIfTrue="1">
      <formula>SUM(S379:S386)&gt;1</formula>
    </cfRule>
  </conditionalFormatting>
  <conditionalFormatting sqref="S392 S378">
    <cfRule type="expression" dxfId="87" priority="100" stopIfTrue="1">
      <formula>SUM(S374:S377)&gt;1</formula>
    </cfRule>
  </conditionalFormatting>
  <conditionalFormatting sqref="S401 S387">
    <cfRule type="expression" dxfId="86" priority="99" stopIfTrue="1">
      <formula>SUM(S379:S386)&gt;1</formula>
    </cfRule>
  </conditionalFormatting>
  <conditionalFormatting sqref="R415 R429">
    <cfRule type="expression" dxfId="85" priority="98" stopIfTrue="1">
      <formula>SUM(R411:R414)&gt;1</formula>
    </cfRule>
  </conditionalFormatting>
  <conditionalFormatting sqref="R424 R438">
    <cfRule type="expression" dxfId="84" priority="97" stopIfTrue="1">
      <formula>SUM(R416:R423)&gt;1</formula>
    </cfRule>
  </conditionalFormatting>
  <conditionalFormatting sqref="R415 R429">
    <cfRule type="expression" dxfId="83" priority="96" stopIfTrue="1">
      <formula>SUM(R411:R414)&gt;1</formula>
    </cfRule>
  </conditionalFormatting>
  <conditionalFormatting sqref="R424 R438">
    <cfRule type="expression" dxfId="82" priority="95" stopIfTrue="1">
      <formula>SUM(R416:R423)&gt;1</formula>
    </cfRule>
  </conditionalFormatting>
  <conditionalFormatting sqref="S429 S415">
    <cfRule type="expression" dxfId="81" priority="94" stopIfTrue="1">
      <formula>SUM(S411:S414)&gt;1</formula>
    </cfRule>
  </conditionalFormatting>
  <conditionalFormatting sqref="S438 S424">
    <cfRule type="expression" dxfId="80" priority="93" stopIfTrue="1">
      <formula>SUM(S416:S423)&gt;1</formula>
    </cfRule>
  </conditionalFormatting>
  <conditionalFormatting sqref="S429 S415">
    <cfRule type="expression" dxfId="79" priority="92" stopIfTrue="1">
      <formula>SUM(S411:S414)&gt;1</formula>
    </cfRule>
  </conditionalFormatting>
  <conditionalFormatting sqref="S438 S424">
    <cfRule type="expression" dxfId="78" priority="91" stopIfTrue="1">
      <formula>SUM(S416:S423)&gt;1</formula>
    </cfRule>
  </conditionalFormatting>
  <conditionalFormatting sqref="R452 R466">
    <cfRule type="expression" dxfId="77" priority="90" stopIfTrue="1">
      <formula>SUM(R448:R451)&gt;1</formula>
    </cfRule>
  </conditionalFormatting>
  <conditionalFormatting sqref="R461 R475">
    <cfRule type="expression" dxfId="76" priority="89" stopIfTrue="1">
      <formula>SUM(R453:R460)&gt;1</formula>
    </cfRule>
  </conditionalFormatting>
  <conditionalFormatting sqref="R452 R466">
    <cfRule type="expression" dxfId="75" priority="88" stopIfTrue="1">
      <formula>SUM(R448:R451)&gt;1</formula>
    </cfRule>
  </conditionalFormatting>
  <conditionalFormatting sqref="R461 R475">
    <cfRule type="expression" dxfId="74" priority="87" stopIfTrue="1">
      <formula>SUM(R453:R460)&gt;1</formula>
    </cfRule>
  </conditionalFormatting>
  <conditionalFormatting sqref="S466 S452">
    <cfRule type="expression" dxfId="73" priority="86" stopIfTrue="1">
      <formula>SUM(S448:S451)&gt;1</formula>
    </cfRule>
  </conditionalFormatting>
  <conditionalFormatting sqref="S475 S461">
    <cfRule type="expression" dxfId="72" priority="85" stopIfTrue="1">
      <formula>SUM(S453:S460)&gt;1</formula>
    </cfRule>
  </conditionalFormatting>
  <conditionalFormatting sqref="S466 S452">
    <cfRule type="expression" dxfId="71" priority="84" stopIfTrue="1">
      <formula>SUM(S448:S451)&gt;1</formula>
    </cfRule>
  </conditionalFormatting>
  <conditionalFormatting sqref="S475 S461">
    <cfRule type="expression" dxfId="70" priority="83" stopIfTrue="1">
      <formula>SUM(S453:S460)&gt;1</formula>
    </cfRule>
  </conditionalFormatting>
  <conditionalFormatting sqref="R489 R503">
    <cfRule type="expression" dxfId="69" priority="82" stopIfTrue="1">
      <formula>SUM(R485:R488)&gt;1</formula>
    </cfRule>
  </conditionalFormatting>
  <conditionalFormatting sqref="R498 R512">
    <cfRule type="expression" dxfId="68" priority="81" stopIfTrue="1">
      <formula>SUM(R490:R497)&gt;1</formula>
    </cfRule>
  </conditionalFormatting>
  <conditionalFormatting sqref="R489 R503">
    <cfRule type="expression" dxfId="67" priority="80" stopIfTrue="1">
      <formula>SUM(R485:R488)&gt;1</formula>
    </cfRule>
  </conditionalFormatting>
  <conditionalFormatting sqref="R498 R512">
    <cfRule type="expression" dxfId="66" priority="79" stopIfTrue="1">
      <formula>SUM(R490:R497)&gt;1</formula>
    </cfRule>
  </conditionalFormatting>
  <conditionalFormatting sqref="S503 S489">
    <cfRule type="expression" dxfId="65" priority="78" stopIfTrue="1">
      <formula>SUM(S485:S488)&gt;1</formula>
    </cfRule>
  </conditionalFormatting>
  <conditionalFormatting sqref="S512 S498">
    <cfRule type="expression" dxfId="64" priority="77" stopIfTrue="1">
      <formula>SUM(S490:S497)&gt;1</formula>
    </cfRule>
  </conditionalFormatting>
  <conditionalFormatting sqref="S503 S489">
    <cfRule type="expression" dxfId="63" priority="76" stopIfTrue="1">
      <formula>SUM(S485:S488)&gt;1</formula>
    </cfRule>
  </conditionalFormatting>
  <conditionalFormatting sqref="S512 S498">
    <cfRule type="expression" dxfId="62" priority="75" stopIfTrue="1">
      <formula>SUM(S490:S497)&gt;1</formula>
    </cfRule>
  </conditionalFormatting>
  <conditionalFormatting sqref="R526 R540">
    <cfRule type="expression" dxfId="61" priority="74" stopIfTrue="1">
      <formula>SUM(R522:R525)&gt;1</formula>
    </cfRule>
  </conditionalFormatting>
  <conditionalFormatting sqref="R535 R549">
    <cfRule type="expression" dxfId="60" priority="73" stopIfTrue="1">
      <formula>SUM(R527:R534)&gt;1</formula>
    </cfRule>
  </conditionalFormatting>
  <conditionalFormatting sqref="R526 R540">
    <cfRule type="expression" dxfId="59" priority="72" stopIfTrue="1">
      <formula>SUM(R522:R525)&gt;1</formula>
    </cfRule>
  </conditionalFormatting>
  <conditionalFormatting sqref="R535 R549">
    <cfRule type="expression" dxfId="58" priority="71" stopIfTrue="1">
      <formula>SUM(R527:R534)&gt;1</formula>
    </cfRule>
  </conditionalFormatting>
  <conditionalFormatting sqref="S540 S526">
    <cfRule type="expression" dxfId="57" priority="70" stopIfTrue="1">
      <formula>SUM(S522:S525)&gt;1</formula>
    </cfRule>
  </conditionalFormatting>
  <conditionalFormatting sqref="S549 S535">
    <cfRule type="expression" dxfId="56" priority="69" stopIfTrue="1">
      <formula>SUM(S527:S534)&gt;1</formula>
    </cfRule>
  </conditionalFormatting>
  <conditionalFormatting sqref="S540 S526">
    <cfRule type="expression" dxfId="55" priority="68" stopIfTrue="1">
      <formula>SUM(S522:S525)&gt;1</formula>
    </cfRule>
  </conditionalFormatting>
  <conditionalFormatting sqref="S549 S535">
    <cfRule type="expression" dxfId="54" priority="67" stopIfTrue="1">
      <formula>SUM(S527:S534)&gt;1</formula>
    </cfRule>
  </conditionalFormatting>
  <conditionalFormatting sqref="R563 R577">
    <cfRule type="expression" dxfId="53" priority="66" stopIfTrue="1">
      <formula>SUM(R559:R562)&gt;1</formula>
    </cfRule>
  </conditionalFormatting>
  <conditionalFormatting sqref="R572 R586">
    <cfRule type="expression" dxfId="52" priority="65" stopIfTrue="1">
      <formula>SUM(R564:R571)&gt;1</formula>
    </cfRule>
  </conditionalFormatting>
  <conditionalFormatting sqref="R563 R577">
    <cfRule type="expression" dxfId="51" priority="64" stopIfTrue="1">
      <formula>SUM(R559:R562)&gt;1</formula>
    </cfRule>
  </conditionalFormatting>
  <conditionalFormatting sqref="R572 R586">
    <cfRule type="expression" dxfId="50" priority="63" stopIfTrue="1">
      <formula>SUM(R564:R571)&gt;1</formula>
    </cfRule>
  </conditionalFormatting>
  <conditionalFormatting sqref="S577 S563">
    <cfRule type="expression" dxfId="49" priority="62" stopIfTrue="1">
      <formula>SUM(S559:S562)&gt;1</formula>
    </cfRule>
  </conditionalFormatting>
  <conditionalFormatting sqref="S586 S572">
    <cfRule type="expression" dxfId="48" priority="61" stopIfTrue="1">
      <formula>SUM(S564:S571)&gt;1</formula>
    </cfRule>
  </conditionalFormatting>
  <conditionalFormatting sqref="S577 S563">
    <cfRule type="expression" dxfId="47" priority="60" stopIfTrue="1">
      <formula>SUM(S559:S562)&gt;1</formula>
    </cfRule>
  </conditionalFormatting>
  <conditionalFormatting sqref="S586 S572">
    <cfRule type="expression" dxfId="46" priority="59" stopIfTrue="1">
      <formula>SUM(S564:S571)&gt;1</formula>
    </cfRule>
  </conditionalFormatting>
  <conditionalFormatting sqref="R600 R614">
    <cfRule type="expression" dxfId="45" priority="58" stopIfTrue="1">
      <formula>SUM(R596:R599)&gt;1</formula>
    </cfRule>
  </conditionalFormatting>
  <conditionalFormatting sqref="R609 R623">
    <cfRule type="expression" dxfId="44" priority="57" stopIfTrue="1">
      <formula>SUM(R601:R608)&gt;1</formula>
    </cfRule>
  </conditionalFormatting>
  <conditionalFormatting sqref="R600 R614">
    <cfRule type="expression" dxfId="43" priority="56" stopIfTrue="1">
      <formula>SUM(R596:R599)&gt;1</formula>
    </cfRule>
  </conditionalFormatting>
  <conditionalFormatting sqref="R609 R623">
    <cfRule type="expression" dxfId="42" priority="55" stopIfTrue="1">
      <formula>SUM(R601:R608)&gt;1</formula>
    </cfRule>
  </conditionalFormatting>
  <conditionalFormatting sqref="S614 S600">
    <cfRule type="expression" dxfId="41" priority="54" stopIfTrue="1">
      <formula>SUM(S596:S599)&gt;1</formula>
    </cfRule>
  </conditionalFormatting>
  <conditionalFormatting sqref="S623 S609">
    <cfRule type="expression" dxfId="40" priority="53" stopIfTrue="1">
      <formula>SUM(S601:S608)&gt;1</formula>
    </cfRule>
  </conditionalFormatting>
  <conditionalFormatting sqref="S614 S600">
    <cfRule type="expression" dxfId="39" priority="52" stopIfTrue="1">
      <formula>SUM(S596:S599)&gt;1</formula>
    </cfRule>
  </conditionalFormatting>
  <conditionalFormatting sqref="S623 S609">
    <cfRule type="expression" dxfId="38" priority="51" stopIfTrue="1">
      <formula>SUM(S601:S608)&gt;1</formula>
    </cfRule>
  </conditionalFormatting>
  <conditionalFormatting sqref="R637 R651">
    <cfRule type="expression" dxfId="37" priority="50" stopIfTrue="1">
      <formula>SUM(R633:R636)&gt;1</formula>
    </cfRule>
  </conditionalFormatting>
  <conditionalFormatting sqref="R646 R660">
    <cfRule type="expression" dxfId="36" priority="49" stopIfTrue="1">
      <formula>SUM(R638:R645)&gt;1</formula>
    </cfRule>
  </conditionalFormatting>
  <conditionalFormatting sqref="R637 R651">
    <cfRule type="expression" dxfId="35" priority="48" stopIfTrue="1">
      <formula>SUM(R633:R636)&gt;1</formula>
    </cfRule>
  </conditionalFormatting>
  <conditionalFormatting sqref="R646 R660">
    <cfRule type="expression" dxfId="34" priority="47" stopIfTrue="1">
      <formula>SUM(R638:R645)&gt;1</formula>
    </cfRule>
  </conditionalFormatting>
  <conditionalFormatting sqref="S651 S637">
    <cfRule type="expression" dxfId="33" priority="46" stopIfTrue="1">
      <formula>SUM(S633:S636)&gt;1</formula>
    </cfRule>
  </conditionalFormatting>
  <conditionalFormatting sqref="S660 S646">
    <cfRule type="expression" dxfId="32" priority="45" stopIfTrue="1">
      <formula>SUM(S638:S645)&gt;1</formula>
    </cfRule>
  </conditionalFormatting>
  <conditionalFormatting sqref="S651 S637">
    <cfRule type="expression" dxfId="31" priority="44" stopIfTrue="1">
      <formula>SUM(S633:S636)&gt;1</formula>
    </cfRule>
  </conditionalFormatting>
  <conditionalFormatting sqref="S660 S646">
    <cfRule type="expression" dxfId="30" priority="43" stopIfTrue="1">
      <formula>SUM(S638:S645)&gt;1</formula>
    </cfRule>
  </conditionalFormatting>
  <conditionalFormatting sqref="T230 T244 T258">
    <cfRule type="expression" dxfId="29" priority="30" stopIfTrue="1">
      <formula>SUM(T226:T229)&gt;1</formula>
    </cfRule>
  </conditionalFormatting>
  <conditionalFormatting sqref="T253 T239">
    <cfRule type="expression" dxfId="28" priority="29" stopIfTrue="1">
      <formula>SUM(T231:T238)&gt;1</formula>
    </cfRule>
  </conditionalFormatting>
  <conditionalFormatting sqref="T267 T281 T295">
    <cfRule type="expression" dxfId="27" priority="28" stopIfTrue="1">
      <formula>SUM(T263:T266)&gt;1</formula>
    </cfRule>
  </conditionalFormatting>
  <conditionalFormatting sqref="T290 T276">
    <cfRule type="expression" dxfId="26" priority="27" stopIfTrue="1">
      <formula>SUM(T268:T275)&gt;1</formula>
    </cfRule>
  </conditionalFormatting>
  <conditionalFormatting sqref="T304 T318 T332">
    <cfRule type="expression" dxfId="25" priority="26" stopIfTrue="1">
      <formula>SUM(T300:T303)&gt;1</formula>
    </cfRule>
  </conditionalFormatting>
  <conditionalFormatting sqref="T327 T313">
    <cfRule type="expression" dxfId="24" priority="25" stopIfTrue="1">
      <formula>SUM(T305:T312)&gt;1</formula>
    </cfRule>
  </conditionalFormatting>
  <conditionalFormatting sqref="T341 T355 T369">
    <cfRule type="expression" dxfId="23" priority="24" stopIfTrue="1">
      <formula>SUM(T337:T340)&gt;1</formula>
    </cfRule>
  </conditionalFormatting>
  <conditionalFormatting sqref="T364 T350">
    <cfRule type="expression" dxfId="22" priority="23" stopIfTrue="1">
      <formula>SUM(T342:T349)&gt;1</formula>
    </cfRule>
  </conditionalFormatting>
  <conditionalFormatting sqref="T378 T392 T406">
    <cfRule type="expression" dxfId="21" priority="22" stopIfTrue="1">
      <formula>SUM(T374:T377)&gt;1</formula>
    </cfRule>
  </conditionalFormatting>
  <conditionalFormatting sqref="T401 T387">
    <cfRule type="expression" dxfId="20" priority="21" stopIfTrue="1">
      <formula>SUM(T379:T386)&gt;1</formula>
    </cfRule>
  </conditionalFormatting>
  <conditionalFormatting sqref="T415 T429 T443">
    <cfRule type="expression" dxfId="19" priority="20" stopIfTrue="1">
      <formula>SUM(T411:T414)&gt;1</formula>
    </cfRule>
  </conditionalFormatting>
  <conditionalFormatting sqref="T438 T424">
    <cfRule type="expression" dxfId="18" priority="19" stopIfTrue="1">
      <formula>SUM(T416:T423)&gt;1</formula>
    </cfRule>
  </conditionalFormatting>
  <conditionalFormatting sqref="T452 T466 T480">
    <cfRule type="expression" dxfId="17" priority="18" stopIfTrue="1">
      <formula>SUM(T448:T451)&gt;1</formula>
    </cfRule>
  </conditionalFormatting>
  <conditionalFormatting sqref="T475 T461">
    <cfRule type="expression" dxfId="16" priority="17" stopIfTrue="1">
      <formula>SUM(T453:T460)&gt;1</formula>
    </cfRule>
  </conditionalFormatting>
  <conditionalFormatting sqref="T489 T503 T517">
    <cfRule type="expression" dxfId="15" priority="16" stopIfTrue="1">
      <formula>SUM(T485:T488)&gt;1</formula>
    </cfRule>
  </conditionalFormatting>
  <conditionalFormatting sqref="T512 T498">
    <cfRule type="expression" dxfId="14" priority="15" stopIfTrue="1">
      <formula>SUM(T490:T497)&gt;1</formula>
    </cfRule>
  </conditionalFormatting>
  <conditionalFormatting sqref="T526 T540 T554">
    <cfRule type="expression" dxfId="13" priority="14" stopIfTrue="1">
      <formula>SUM(T522:T525)&gt;1</formula>
    </cfRule>
  </conditionalFormatting>
  <conditionalFormatting sqref="T549 T535">
    <cfRule type="expression" dxfId="12" priority="13" stopIfTrue="1">
      <formula>SUM(T527:T534)&gt;1</formula>
    </cfRule>
  </conditionalFormatting>
  <conditionalFormatting sqref="T563 T577 T591">
    <cfRule type="expression" dxfId="11" priority="12" stopIfTrue="1">
      <formula>SUM(T559:T562)&gt;1</formula>
    </cfRule>
  </conditionalFormatting>
  <conditionalFormatting sqref="T586 T572">
    <cfRule type="expression" dxfId="10" priority="11" stopIfTrue="1">
      <formula>SUM(T564:T571)&gt;1</formula>
    </cfRule>
  </conditionalFormatting>
  <conditionalFormatting sqref="T600 T614 T628">
    <cfRule type="expression" dxfId="9" priority="10" stopIfTrue="1">
      <formula>SUM(T596:T599)&gt;1</formula>
    </cfRule>
  </conditionalFormatting>
  <conditionalFormatting sqref="T623 T609">
    <cfRule type="expression" dxfId="8" priority="9" stopIfTrue="1">
      <formula>SUM(T601:T608)&gt;1</formula>
    </cfRule>
  </conditionalFormatting>
  <conditionalFormatting sqref="T637 T651 T665">
    <cfRule type="expression" dxfId="7" priority="8" stopIfTrue="1">
      <formula>SUM(T633:T636)&gt;1</formula>
    </cfRule>
  </conditionalFormatting>
  <conditionalFormatting sqref="T660 T646">
    <cfRule type="expression" dxfId="6" priority="7" stopIfTrue="1">
      <formula>SUM(T638:T645)&gt;1</formula>
    </cfRule>
  </conditionalFormatting>
  <conditionalFormatting sqref="T674 T688 T702">
    <cfRule type="expression" dxfId="5" priority="6" stopIfTrue="1">
      <formula>SUM(T670:T673)&gt;1</formula>
    </cfRule>
  </conditionalFormatting>
  <conditionalFormatting sqref="T697 T683">
    <cfRule type="expression" dxfId="4" priority="5" stopIfTrue="1">
      <formula>SUM(T675:T682)&gt;1</formula>
    </cfRule>
  </conditionalFormatting>
  <conditionalFormatting sqref="T711 T725 T739">
    <cfRule type="expression" dxfId="3" priority="4" stopIfTrue="1">
      <formula>SUM(T707:T710)&gt;1</formula>
    </cfRule>
  </conditionalFormatting>
  <conditionalFormatting sqref="T734 T720">
    <cfRule type="expression" dxfId="2" priority="3" stopIfTrue="1">
      <formula>SUM(T712:T719)&gt;1</formula>
    </cfRule>
  </conditionalFormatting>
  <conditionalFormatting sqref="T748 T762 T776">
    <cfRule type="expression" dxfId="1" priority="2" stopIfTrue="1">
      <formula>SUM(T744:T747)&gt;1</formula>
    </cfRule>
  </conditionalFormatting>
  <conditionalFormatting sqref="T771 T757">
    <cfRule type="expression" dxfId="0" priority="1" stopIfTrue="1">
      <formula>SUM(T749:T756)&gt;1</formula>
    </cfRule>
  </conditionalFormatting>
  <pageMargins left="0.39370078740157483" right="0.27559055118110237" top="0.98425196850393704" bottom="0.98425196850393704" header="0.51181102362204722" footer="0.51181102362204722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Περιοχές με ονόματα</vt:lpstr>
      </vt:variant>
      <vt:variant>
        <vt:i4>4</vt:i4>
      </vt:variant>
    </vt:vector>
  </HeadingPairs>
  <TitlesOfParts>
    <vt:vector size="7" baseType="lpstr">
      <vt:lpstr>1-ΜΑΘΗΜΑΤΑ</vt:lpstr>
      <vt:lpstr>2-ΠΡΟΓΡΑΜΜΑ</vt:lpstr>
      <vt:lpstr>3-ΑΙΘΟΥΣΕΣ-Κ28</vt:lpstr>
      <vt:lpstr>'1-ΜΑΘΗΜΑΤΑ'!Print_Area</vt:lpstr>
      <vt:lpstr>'2-ΠΡΟΓΡΑΜΜΑ'!Print_Area</vt:lpstr>
      <vt:lpstr>'3-ΑΙΘΟΥΣΕΣ-Κ28'!Print_Area</vt:lpstr>
      <vt:lpstr>'2-ΠΡΟΓΡΑΜΜΑ'!Print_Titles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Στέλιος Δρακουλάκης</dc:creator>
  <cp:lastModifiedBy>f1</cp:lastModifiedBy>
  <cp:lastPrinted>2017-05-26T09:41:22Z</cp:lastPrinted>
  <dcterms:created xsi:type="dcterms:W3CDTF">2006-10-17T10:06:23Z</dcterms:created>
  <dcterms:modified xsi:type="dcterms:W3CDTF">2017-05-26T10:37:21Z</dcterms:modified>
</cp:coreProperties>
</file>